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iles CSD\2021\2022 Security Proposal\2022 Final Documents for Security Bidding\Final Proposed Guard\Financial Computation\"/>
    </mc:Choice>
  </mc:AlternateContent>
  <xr:revisionPtr revIDLastSave="0" documentId="13_ncr:1_{F8E44008-5806-4025-9982-8A6F46B61B51}" xr6:coauthVersionLast="46" xr6:coauthVersionMax="47" xr10:uidLastSave="{00000000-0000-0000-0000-000000000000}"/>
  <bookViews>
    <workbookView xWindow="-120" yWindow="-120" windowWidth="24240" windowHeight="13140" activeTab="10" xr2:uid="{C7EC8164-5AAB-41DF-815F-FCD903524566}"/>
  </bookViews>
  <sheets>
    <sheet name="SUMMARY" sheetId="12" r:id="rId1"/>
    <sheet name="PMO" sheetId="1" r:id="rId2"/>
    <sheet name="SCAIC" sheetId="3" r:id="rId3"/>
    <sheet name="LAI" sheetId="4" r:id="rId4"/>
    <sheet name="Paragon" sheetId="5" r:id="rId5"/>
    <sheet name="LRC" sheetId="6" r:id="rId6"/>
    <sheet name="DBTIHI" sheetId="7" r:id="rId7"/>
    <sheet name="PGMC" sheetId="8" r:id="rId8"/>
    <sheet name="Basay" sheetId="9" r:id="rId9"/>
    <sheet name="Bagacay" sheetId="10" r:id="rId10"/>
    <sheet name="NMIC" sheetId="11" r:id="rId11"/>
  </sheets>
  <externalReferences>
    <externalReference r:id="rId12"/>
  </externalReferences>
  <definedNames>
    <definedName name="_xlnm.Print_Area" localSheetId="1">PMO!$A$1:$J$47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5" l="1"/>
  <c r="G7" i="12"/>
  <c r="G27" i="12" l="1"/>
  <c r="G25" i="12"/>
  <c r="G23" i="12"/>
  <c r="G21" i="12"/>
  <c r="G19" i="12"/>
  <c r="G17" i="12"/>
  <c r="G15" i="12"/>
  <c r="G13" i="12"/>
  <c r="G11" i="12"/>
  <c r="G9" i="12"/>
  <c r="I22" i="9" l="1"/>
  <c r="I19" i="3"/>
  <c r="J25" i="3"/>
  <c r="I24" i="3"/>
  <c r="J14" i="3"/>
  <c r="I25" i="3"/>
  <c r="I22" i="1"/>
  <c r="J26" i="1" l="1"/>
  <c r="I23" i="1"/>
  <c r="J25" i="1"/>
  <c r="J14" i="1"/>
  <c r="I25" i="1"/>
  <c r="J27" i="11" l="1"/>
  <c r="I27" i="11"/>
  <c r="J26" i="11"/>
  <c r="I26" i="11"/>
  <c r="J23" i="11"/>
  <c r="I23" i="11"/>
  <c r="J22" i="11"/>
  <c r="I22" i="11"/>
  <c r="B18" i="11"/>
  <c r="J11" i="11"/>
  <c r="I11" i="11"/>
  <c r="J26" i="10"/>
  <c r="I26" i="10"/>
  <c r="J25" i="10"/>
  <c r="I25" i="10"/>
  <c r="J22" i="10"/>
  <c r="I22" i="10"/>
  <c r="J21" i="10"/>
  <c r="I21" i="10"/>
  <c r="J11" i="10"/>
  <c r="I11" i="10"/>
  <c r="J25" i="9"/>
  <c r="J26" i="9"/>
  <c r="J22" i="9"/>
  <c r="J21" i="9"/>
  <c r="I26" i="9"/>
  <c r="I25" i="9"/>
  <c r="I21" i="9"/>
  <c r="J11" i="9"/>
  <c r="I11" i="9"/>
  <c r="I24" i="10" l="1"/>
  <c r="I27" i="10" s="1"/>
  <c r="I24" i="9"/>
  <c r="I27" i="9" s="1"/>
  <c r="I18" i="9" l="1"/>
  <c r="I30" i="9" s="1"/>
  <c r="I35" i="9" s="1"/>
  <c r="J14" i="10"/>
  <c r="J18" i="10" s="1"/>
  <c r="J24" i="10"/>
  <c r="J27" i="10" s="1"/>
  <c r="J14" i="9"/>
  <c r="J18" i="9" s="1"/>
  <c r="J24" i="9"/>
  <c r="J27" i="9" s="1"/>
  <c r="J30" i="9" s="1"/>
  <c r="I25" i="11"/>
  <c r="I28" i="11" s="1"/>
  <c r="I19" i="11"/>
  <c r="I18" i="10"/>
  <c r="I30" i="10" s="1"/>
  <c r="I35" i="10" s="1"/>
  <c r="J14" i="11"/>
  <c r="J19" i="11" s="1"/>
  <c r="J25" i="11"/>
  <c r="J28" i="11" s="1"/>
  <c r="J35" i="9" l="1"/>
  <c r="J31" i="11"/>
  <c r="J36" i="11" s="1"/>
  <c r="I31" i="11"/>
  <c r="I36" i="11" s="1"/>
  <c r="J30" i="10"/>
  <c r="J35" i="10" s="1"/>
  <c r="I37" i="10"/>
  <c r="I44" i="10" s="1"/>
  <c r="I46" i="10" s="1"/>
  <c r="I37" i="9"/>
  <c r="I44" i="9" s="1"/>
  <c r="I46" i="9" s="1"/>
  <c r="J26" i="8"/>
  <c r="I26" i="8"/>
  <c r="J25" i="8"/>
  <c r="I25" i="8"/>
  <c r="J22" i="8"/>
  <c r="I22" i="8"/>
  <c r="J21" i="8"/>
  <c r="I21" i="8"/>
  <c r="J11" i="8"/>
  <c r="I11" i="8"/>
  <c r="J25" i="7"/>
  <c r="I25" i="7"/>
  <c r="J22" i="7"/>
  <c r="I22" i="7"/>
  <c r="J21" i="7"/>
  <c r="I21" i="7"/>
  <c r="J11" i="7"/>
  <c r="I11" i="7"/>
  <c r="J26" i="7"/>
  <c r="I26" i="7"/>
  <c r="J36" i="6"/>
  <c r="J34" i="6"/>
  <c r="J31" i="6"/>
  <c r="I31" i="6"/>
  <c r="I36" i="6" s="1"/>
  <c r="J26" i="6"/>
  <c r="I26" i="6"/>
  <c r="J24" i="6"/>
  <c r="I24" i="6"/>
  <c r="J23" i="6"/>
  <c r="I23" i="6"/>
  <c r="J18" i="6"/>
  <c r="J27" i="6"/>
  <c r="I27" i="6"/>
  <c r="J25" i="6"/>
  <c r="J22" i="6"/>
  <c r="I22" i="6"/>
  <c r="J17" i="6"/>
  <c r="J16" i="6"/>
  <c r="J15" i="6"/>
  <c r="J14" i="6"/>
  <c r="J13" i="6"/>
  <c r="J11" i="6"/>
  <c r="I11" i="6"/>
  <c r="J26" i="5"/>
  <c r="I26" i="5"/>
  <c r="J25" i="5"/>
  <c r="I25" i="5"/>
  <c r="J22" i="5"/>
  <c r="J21" i="5"/>
  <c r="I21" i="5"/>
  <c r="J11" i="5"/>
  <c r="I11" i="5"/>
  <c r="I25" i="4"/>
  <c r="J25" i="4"/>
  <c r="J21" i="4"/>
  <c r="I21" i="4"/>
  <c r="J22" i="4"/>
  <c r="I22" i="4"/>
  <c r="J11" i="4"/>
  <c r="I11" i="4"/>
  <c r="J26" i="4"/>
  <c r="I26" i="4"/>
  <c r="J27" i="3"/>
  <c r="I27" i="3"/>
  <c r="J26" i="3"/>
  <c r="I26" i="3"/>
  <c r="J24" i="3"/>
  <c r="J23" i="3"/>
  <c r="I23" i="3"/>
  <c r="J22" i="3"/>
  <c r="I22" i="3"/>
  <c r="J27" i="1"/>
  <c r="I27" i="1"/>
  <c r="I26" i="1"/>
  <c r="J24" i="1"/>
  <c r="I24" i="1"/>
  <c r="J23" i="1"/>
  <c r="J22" i="1"/>
  <c r="I19" i="1"/>
  <c r="J37" i="10" l="1"/>
  <c r="J44" i="10" s="1"/>
  <c r="J46" i="10" s="1"/>
  <c r="I23" i="12" s="1"/>
  <c r="I38" i="11"/>
  <c r="I45" i="11" s="1"/>
  <c r="I47" i="11" s="1"/>
  <c r="I24" i="7"/>
  <c r="I27" i="7" s="1"/>
  <c r="I24" i="8"/>
  <c r="I27" i="8" s="1"/>
  <c r="I24" i="4"/>
  <c r="I27" i="4" s="1"/>
  <c r="I24" i="5"/>
  <c r="I27" i="5" s="1"/>
  <c r="I19" i="6"/>
  <c r="I25" i="6"/>
  <c r="I28" i="6" s="1"/>
  <c r="J38" i="11"/>
  <c r="J45" i="11" s="1"/>
  <c r="J47" i="11" s="1"/>
  <c r="J37" i="9"/>
  <c r="J44" i="9" s="1"/>
  <c r="J46" i="9" s="1"/>
  <c r="I21" i="12" s="1"/>
  <c r="J28" i="1"/>
  <c r="J19" i="6"/>
  <c r="J38" i="6"/>
  <c r="J19" i="1"/>
  <c r="J19" i="3"/>
  <c r="I18" i="5"/>
  <c r="I28" i="3"/>
  <c r="J28" i="3"/>
  <c r="J28" i="6"/>
  <c r="I28" i="1"/>
  <c r="I31" i="1" s="1"/>
  <c r="I25" i="12" l="1"/>
  <c r="I18" i="7"/>
  <c r="I30" i="7" s="1"/>
  <c r="I35" i="7" s="1"/>
  <c r="J14" i="4"/>
  <c r="J18" i="4" s="1"/>
  <c r="J24" i="4"/>
  <c r="J27" i="4" s="1"/>
  <c r="J14" i="5"/>
  <c r="J18" i="5" s="1"/>
  <c r="J24" i="5"/>
  <c r="J27" i="5" s="1"/>
  <c r="J14" i="7"/>
  <c r="J18" i="7" s="1"/>
  <c r="J24" i="7"/>
  <c r="J27" i="7" s="1"/>
  <c r="I18" i="4"/>
  <c r="I30" i="4" s="1"/>
  <c r="I35" i="4" s="1"/>
  <c r="I18" i="8"/>
  <c r="I30" i="8" s="1"/>
  <c r="I35" i="8" s="1"/>
  <c r="J14" i="8"/>
  <c r="J18" i="8" s="1"/>
  <c r="J24" i="8"/>
  <c r="J27" i="8" s="1"/>
  <c r="I30" i="5"/>
  <c r="I35" i="5" s="1"/>
  <c r="J31" i="1"/>
  <c r="J36" i="1" s="1"/>
  <c r="I36" i="1"/>
  <c r="I31" i="3"/>
  <c r="J31" i="3"/>
  <c r="J36" i="3" s="1"/>
  <c r="I38" i="6"/>
  <c r="I45" i="6" s="1"/>
  <c r="I47" i="6" s="1"/>
  <c r="I15" i="12" s="1"/>
  <c r="J30" i="4" l="1"/>
  <c r="J35" i="4" s="1"/>
  <c r="J30" i="7"/>
  <c r="J30" i="8"/>
  <c r="J35" i="8" s="1"/>
  <c r="J38" i="3"/>
  <c r="J45" i="3" s="1"/>
  <c r="J47" i="3" s="1"/>
  <c r="J30" i="5"/>
  <c r="J35" i="5" s="1"/>
  <c r="I37" i="5"/>
  <c r="I44" i="5" s="1"/>
  <c r="I46" i="5" s="1"/>
  <c r="I36" i="3"/>
  <c r="I38" i="3" s="1"/>
  <c r="I45" i="3" s="1"/>
  <c r="I47" i="3" s="1"/>
  <c r="I37" i="7"/>
  <c r="I44" i="7" s="1"/>
  <c r="I46" i="7" s="1"/>
  <c r="I37" i="8"/>
  <c r="I44" i="8" s="1"/>
  <c r="I46" i="8" s="1"/>
  <c r="J35" i="7"/>
  <c r="I37" i="4"/>
  <c r="I44" i="4" s="1"/>
  <c r="I46" i="4" s="1"/>
  <c r="J38" i="1"/>
  <c r="J45" i="1" s="1"/>
  <c r="J47" i="1" s="1"/>
  <c r="I38" i="1"/>
  <c r="I45" i="1" s="1"/>
  <c r="I47" i="1" s="1"/>
  <c r="I7" i="12" l="1"/>
  <c r="I9" i="12"/>
  <c r="J37" i="4"/>
  <c r="J44" i="4" s="1"/>
  <c r="J46" i="4" s="1"/>
  <c r="I11" i="12" s="1"/>
  <c r="J37" i="5"/>
  <c r="J44" i="5" s="1"/>
  <c r="J46" i="5" s="1"/>
  <c r="I13" i="12" s="1"/>
  <c r="J37" i="8"/>
  <c r="J44" i="8" s="1"/>
  <c r="J46" i="8" s="1"/>
  <c r="I19" i="12" s="1"/>
  <c r="J37" i="7"/>
  <c r="J44" i="7" s="1"/>
  <c r="J46" i="7" s="1"/>
  <c r="I17" i="12" s="1"/>
  <c r="I27" i="12" l="1"/>
</calcChain>
</file>

<file path=xl/sharedStrings.xml><?xml version="1.0" encoding="utf-8"?>
<sst xmlns="http://schemas.openxmlformats.org/spreadsheetml/2006/main" count="424" uniqueCount="85">
  <si>
    <t>No. of days/year</t>
  </si>
  <si>
    <t>Amount Directly to Guard</t>
  </si>
  <si>
    <t>Daily Wage (DW)</t>
  </si>
  <si>
    <r>
      <t xml:space="preserve">Ave. Pay/Month </t>
    </r>
    <r>
      <rPr>
        <i/>
        <sz val="10"/>
        <color theme="1"/>
        <rFont val="Calibri"/>
        <family val="2"/>
        <scheme val="minor"/>
      </rPr>
      <t>(DW x No. of Days per yr/12)</t>
    </r>
  </si>
  <si>
    <r>
      <t xml:space="preserve">Night Differential  </t>
    </r>
    <r>
      <rPr>
        <i/>
        <sz val="10"/>
        <color theme="1"/>
        <rFont val="Calibri"/>
        <family val="2"/>
        <scheme val="minor"/>
      </rPr>
      <t>(Ave. Pay/mo. X 10% x 1/3)</t>
    </r>
  </si>
  <si>
    <r>
      <t xml:space="preserve">13 Month Pay  </t>
    </r>
    <r>
      <rPr>
        <i/>
        <sz val="10"/>
        <color theme="1"/>
        <rFont val="Calibri"/>
        <family val="2"/>
        <scheme val="minor"/>
      </rPr>
      <t>(DW X 365 /12 /12 )</t>
    </r>
  </si>
  <si>
    <r>
      <t xml:space="preserve">5 Days Incentive Pay  </t>
    </r>
    <r>
      <rPr>
        <i/>
        <sz val="10"/>
        <color theme="1"/>
        <rFont val="Calibri"/>
        <family val="2"/>
        <scheme val="minor"/>
      </rPr>
      <t>(DW x 5 / 12)</t>
    </r>
  </si>
  <si>
    <r>
      <t xml:space="preserve">Uniform Allowance </t>
    </r>
    <r>
      <rPr>
        <i/>
        <sz val="10"/>
        <color theme="1"/>
        <rFont val="Calibri"/>
        <family val="2"/>
        <scheme val="minor"/>
      </rPr>
      <t>(R.A. 5487)</t>
    </r>
  </si>
  <si>
    <t>Amount to Government in Favor of Guards</t>
  </si>
  <si>
    <t>Retirement Benefit (RA 7641) (DW x 22.5 / 12)</t>
  </si>
  <si>
    <t>SSS Premium (January 2021)</t>
  </si>
  <si>
    <t>SSS Mandatory Providend Fund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</si>
  <si>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</si>
  <si>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</si>
  <si>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</si>
  <si>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</si>
  <si>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0"/>
        <color theme="1"/>
        <rFont val="Calibri"/>
        <family val="2"/>
        <scheme val="minor"/>
      </rPr>
      <t xml:space="preserve"> (Min. 20%, Max 24%</t>
    </r>
    <r>
      <rPr>
        <sz val="10"/>
        <color theme="1"/>
        <rFont val="Calibri"/>
        <family val="2"/>
        <scheme val="minor"/>
      </rPr>
      <t>)</t>
    </r>
  </si>
  <si>
    <t>Days per work week</t>
  </si>
  <si>
    <t>7 days</t>
  </si>
  <si>
    <t>REVISED COST DISTRIBUTION PER MONTH-NCR RATE</t>
  </si>
  <si>
    <t>Wage Order No. NCR-22</t>
  </si>
  <si>
    <t>Effective January 01, 2021</t>
  </si>
  <si>
    <r>
      <t xml:space="preserve">C. VALUE ADDED TAX </t>
    </r>
    <r>
      <rPr>
        <sz val="10"/>
        <color theme="1"/>
        <rFont val="Calibri"/>
        <family val="2"/>
        <scheme val="minor"/>
      </rPr>
      <t>(Agency fee x 12% VAT)</t>
    </r>
  </si>
  <si>
    <t xml:space="preserve">Philhealth Contribution </t>
  </si>
  <si>
    <t>P</t>
  </si>
  <si>
    <t>TOTAL COST FOR 1 YEAR -  Guards assigned in NCR</t>
  </si>
  <si>
    <t>NCR rate per month</t>
  </si>
  <si>
    <t>Total for 1 year - Guards assigned in NCR (PMO building)</t>
  </si>
  <si>
    <t>12 hours work/day</t>
  </si>
  <si>
    <t>Day Shift</t>
  </si>
  <si>
    <t>Night Shift</t>
  </si>
  <si>
    <t xml:space="preserve">Overtime Pay </t>
  </si>
  <si>
    <t>Total for 1 year - Guards assigned in NCR (SCAIC)</t>
  </si>
  <si>
    <t>REVISED COST DISTRIBUTION PER MONTH-</t>
  </si>
  <si>
    <t>8 hours work/day</t>
  </si>
  <si>
    <t>Overtime Pay</t>
  </si>
  <si>
    <t>TOTAL COST FOR 1 YEAR -  Guards assigned in Region 3</t>
  </si>
  <si>
    <t>Total for 1 year - Guards assigned in Region 3 (LAI)</t>
  </si>
  <si>
    <t>No. of Guards assigned in Region 3 (8 hrs/day)</t>
  </si>
  <si>
    <t>No. of Guards assigned in NCR (12 hrs/day)</t>
  </si>
  <si>
    <t>Region rate per month</t>
  </si>
  <si>
    <t>Region 3 rate per month</t>
  </si>
  <si>
    <t>Total for 1 year - Guards assigned in Region 3 (Paragon)</t>
  </si>
  <si>
    <t>No. of Guards assigned in Region 3 (12 hrs/day)</t>
  </si>
  <si>
    <t>Total for 1 year - Guards assigned in Region 3 (LRC)</t>
  </si>
  <si>
    <t>TOTAL COST FOR 1 YEAR -  Guards assigned in Region 4-A</t>
  </si>
  <si>
    <t>Region 4-A rate per month</t>
  </si>
  <si>
    <t>No. of Guards assigned in Region 4-A (8 hrs/day)</t>
  </si>
  <si>
    <t>Total for 1 year - Guards assigned in Region 4-A (PGMC)</t>
  </si>
  <si>
    <t>Total for 1 year - Guards assigned in Region 4-A (DBTIHI)</t>
  </si>
  <si>
    <t>TOTAL COST FOR 1 YEAR -  Guards assigned in Region VII</t>
  </si>
  <si>
    <t>No. of Guards assigned in Region VII (8 hrs/day)</t>
  </si>
  <si>
    <t>Total for 1 year - Guards assigned in Region VII (Basay)</t>
  </si>
  <si>
    <t>TOTAL COST FOR 1 YEAR -  Guards assigned in Region VIII</t>
  </si>
  <si>
    <t>Region VII rate per month</t>
  </si>
  <si>
    <t>No. of Guards assigned in Region VIII (8 hrs/day)</t>
  </si>
  <si>
    <t>Region VIII rate per month</t>
  </si>
  <si>
    <t>Total for 1 year - Guards assigned in Region VIII (Bagacay)</t>
  </si>
  <si>
    <t>TOTAL COST FOR ONE (1) YEAR</t>
  </si>
  <si>
    <t>No. of guards</t>
  </si>
  <si>
    <t>Amount</t>
  </si>
  <si>
    <t>Total for 1 year - Guards assigned in Region VIII (NMIC)</t>
  </si>
  <si>
    <t>TOTAL COST FOR ONE (1) YEAR (AMOUNT IN WORDS)</t>
  </si>
  <si>
    <t>Signature Over Printed Name of Authorized Signatory</t>
  </si>
  <si>
    <t xml:space="preserve"> </t>
  </si>
  <si>
    <t>REVISED COST DISTRIBUTION PER MONTH</t>
  </si>
  <si>
    <t>Wage Order No. RBIII-22 effective January 01, 2020</t>
  </si>
  <si>
    <t>Wage Order No. IVA-18 effective February 28, 2018</t>
  </si>
  <si>
    <t>Wage Order No. ROVII-22 effective November 26, 2019</t>
  </si>
  <si>
    <t>Wage Order No. RB VIII-22 effective July 22, 2019</t>
  </si>
  <si>
    <t>Wage Order No. RB XIIII-16</t>
  </si>
  <si>
    <t>AVERAGE CONTRACT RATE FOR 12 HOURS</t>
  </si>
  <si>
    <t>AVERAGE CONTRACT RATE FOR 8 HOURS</t>
  </si>
  <si>
    <t>TOTAL COST FOR 1 YEAR - Guards assigned in PMO Building</t>
  </si>
  <si>
    <t>TOTAL COST FOR 1 YEAR - Guards assigned in SCAIC</t>
  </si>
  <si>
    <t>TOTAL COST FOR 1 YEAR - Guards assigned in LAI</t>
  </si>
  <si>
    <t>TOTAL COST FOR 1 YEAR - Guards assigned in Paragon</t>
  </si>
  <si>
    <t>TOTAL COST FOR 1 YEAR - Guards assigned in LRC</t>
  </si>
  <si>
    <t>TOTAL COST FOR 1 YEAR - Guards assigned in DBTIHI</t>
  </si>
  <si>
    <t>TOTAL COST FOR 1 YEAR - Guards assigned in PGMC</t>
  </si>
  <si>
    <t>TOTAL COST FOR 1 YEAR - Guards assigned in Basay</t>
  </si>
  <si>
    <t>TOTAL COST FOR 1 YEAR - Guards assigned in Bagacay</t>
  </si>
  <si>
    <t>TOTAL COST FOR 1 YEAR - Guards assigned in NMIC</t>
  </si>
  <si>
    <t>TOTAL COST FOR 1 YEAR - Guards assigned in Lot A (Various locations)</t>
  </si>
  <si>
    <t>Lot A - Various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</si>
</sst>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0" fontId="0" fillId="0" borderId="0" xfId="0" applyAlignment="1">
      <alignment wrapText="1"/>
    </xf>
    <xf numFmtId="164" fontId="0" fillId="0" borderId="0" xfId="1" applyFont="1"/>
    <xf numFmtId="164" fontId="0" fillId="0" borderId="4" xfId="1" applyFont="1" applyBorder="1"/>
    <xf numFmtId="0" fontId="2" fillId="0" borderId="1" xfId="0" applyFont="1" applyBorder="1"/>
    <xf numFmtId="0" fontId="0" fillId="0" borderId="1" xfId="0" applyBorder="1"/>
    <xf numFmtId="164" fontId="0" fillId="0" borderId="0" xfId="0" applyNumberFormat="1" applyProtection="1"/>
    <xf numFmtId="164" fontId="0" fillId="0" borderId="1" xfId="0" applyNumberFormat="1" applyBorder="1" applyProtection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/>
    <xf numFmtId="0" fontId="0" fillId="0" borderId="0" xfId="0" applyProtection="1"/>
    <xf numFmtId="16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Border="1"/>
    <xf numFmtId="164" fontId="0" fillId="0" borderId="0" xfId="1" applyFont="1" applyBorder="1"/>
    <xf numFmtId="0" fontId="0" fillId="0" borderId="3" xfId="1" applyNumberFormat="1" applyFont="1" applyBorder="1" applyAlignment="1">
      <alignment horizontal="center"/>
    </xf>
    <xf numFmtId="43" fontId="0" fillId="0" borderId="0" xfId="0" applyNumberFormat="1"/>
    <xf numFmtId="0" fontId="6" fillId="0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164" fontId="2" fillId="0" borderId="0" xfId="2" applyFont="1" applyProtection="1"/>
    <xf numFmtId="164" fontId="0" fillId="0" borderId="0" xfId="2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Border="1" applyProtection="1"/>
    <xf numFmtId="164" fontId="0" fillId="0" borderId="3" xfId="0" applyNumberFormat="1" applyBorder="1" applyProtection="1"/>
    <xf numFmtId="164" fontId="2" fillId="0" borderId="0" xfId="1" applyFont="1" applyProtection="1"/>
    <xf numFmtId="0" fontId="0" fillId="0" borderId="0" xfId="0" applyAlignment="1" applyProtection="1">
      <alignment horizontal="center"/>
    </xf>
    <xf numFmtId="164" fontId="0" fillId="0" borderId="0" xfId="2" applyFont="1" applyBorder="1" applyProtection="1"/>
  </cellXfs>
  <cellStyles count="3">
    <cellStyle name="Comma" xfId="1" builtinId="3"/>
    <cellStyle name="Comma 2" xfId="2" xr:uid="{1068F855-FD79-466D-93EA-5A7ABEB825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f-my.sharepoint.com/Revised%20Computation%20for%20Security%20Services%202022%20Correct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3.80"/>
      <sheetName val="Revised Summary"/>
    </sheetNames>
    <sheetDataSet>
      <sheetData sheetId="0">
        <row r="15">
          <cell r="F15">
            <v>537</v>
          </cell>
          <cell r="L15">
            <v>413</v>
          </cell>
          <cell r="M15">
            <v>413</v>
          </cell>
          <cell r="S15">
            <v>356</v>
          </cell>
          <cell r="W15">
            <v>356</v>
          </cell>
          <cell r="Y15">
            <v>325</v>
          </cell>
          <cell r="Z15">
            <v>325</v>
          </cell>
          <cell r="AN15">
            <v>373</v>
          </cell>
          <cell r="AO15">
            <v>373</v>
          </cell>
          <cell r="AZ15">
            <v>305</v>
          </cell>
          <cell r="BA15">
            <v>305</v>
          </cell>
        </row>
        <row r="17">
          <cell r="M17">
            <v>13553.28</v>
          </cell>
        </row>
        <row r="18">
          <cell r="M18">
            <v>451.77600000000007</v>
          </cell>
        </row>
        <row r="19">
          <cell r="M19">
            <v>1046.8399999999999</v>
          </cell>
        </row>
        <row r="20">
          <cell r="M20">
            <v>172.08333333333334</v>
          </cell>
        </row>
        <row r="21">
          <cell r="J21">
            <v>100</v>
          </cell>
        </row>
        <row r="22">
          <cell r="AU22" t="str">
            <v>COLA - RB VIII ( P 15 x 365 / 12)</v>
          </cell>
        </row>
        <row r="23">
          <cell r="O23">
            <v>8572.8173000000006</v>
          </cell>
        </row>
        <row r="27">
          <cell r="I27">
            <v>1006.875</v>
          </cell>
          <cell r="J27">
            <v>1006.875</v>
          </cell>
          <cell r="L27">
            <v>774.375</v>
          </cell>
          <cell r="M27">
            <v>774.375</v>
          </cell>
          <cell r="S27">
            <v>667.5</v>
          </cell>
          <cell r="T27">
            <v>667.5</v>
          </cell>
          <cell r="Y27">
            <v>609.375</v>
          </cell>
          <cell r="Z27">
            <v>609.375</v>
          </cell>
          <cell r="AN27">
            <v>699.375</v>
          </cell>
          <cell r="AO27">
            <v>699.375</v>
          </cell>
          <cell r="AZ27">
            <v>571.875</v>
          </cell>
          <cell r="BA27">
            <v>571.875</v>
          </cell>
        </row>
        <row r="28">
          <cell r="I28">
            <v>1700</v>
          </cell>
          <cell r="J28">
            <v>1700</v>
          </cell>
          <cell r="L28">
            <v>1190</v>
          </cell>
          <cell r="M28">
            <v>1232.5</v>
          </cell>
          <cell r="O28">
            <v>1700</v>
          </cell>
          <cell r="P28">
            <v>1700</v>
          </cell>
          <cell r="S28">
            <v>1020</v>
          </cell>
          <cell r="T28">
            <v>1062.5</v>
          </cell>
          <cell r="Y28">
            <v>935</v>
          </cell>
          <cell r="Z28">
            <v>977.5</v>
          </cell>
          <cell r="AN28">
            <v>1062.5</v>
          </cell>
          <cell r="AO28">
            <v>1105</v>
          </cell>
          <cell r="AZ28">
            <v>892.5</v>
          </cell>
          <cell r="BA28">
            <v>935</v>
          </cell>
        </row>
        <row r="29">
          <cell r="I29">
            <v>425</v>
          </cell>
          <cell r="J29">
            <v>425</v>
          </cell>
          <cell r="O29">
            <v>212.5</v>
          </cell>
          <cell r="P29">
            <v>255</v>
          </cell>
        </row>
        <row r="30">
          <cell r="M30">
            <v>271.06560000000002</v>
          </cell>
        </row>
        <row r="31">
          <cell r="I31">
            <v>30</v>
          </cell>
          <cell r="J31">
            <v>30</v>
          </cell>
          <cell r="L31">
            <v>10</v>
          </cell>
          <cell r="M31">
            <v>10</v>
          </cell>
          <cell r="O31">
            <v>30</v>
          </cell>
          <cell r="P31">
            <v>30</v>
          </cell>
          <cell r="S31">
            <v>10</v>
          </cell>
          <cell r="T31">
            <v>10</v>
          </cell>
          <cell r="Y31">
            <v>10</v>
          </cell>
          <cell r="Z31">
            <v>10</v>
          </cell>
          <cell r="AN31">
            <v>10</v>
          </cell>
          <cell r="AO31">
            <v>10</v>
          </cell>
          <cell r="AZ31">
            <v>10</v>
          </cell>
          <cell r="BA31">
            <v>10</v>
          </cell>
        </row>
        <row r="32">
          <cell r="I32">
            <v>100</v>
          </cell>
          <cell r="J32">
            <v>100</v>
          </cell>
          <cell r="S32">
            <v>100</v>
          </cell>
          <cell r="T32">
            <v>100</v>
          </cell>
          <cell r="Y32">
            <v>100</v>
          </cell>
          <cell r="Z32">
            <v>100</v>
          </cell>
          <cell r="AZ32">
            <v>100</v>
          </cell>
          <cell r="BA32">
            <v>100</v>
          </cell>
        </row>
        <row r="36">
          <cell r="O36">
            <v>26532.961233333335</v>
          </cell>
          <cell r="P36">
            <v>27253.12523333334</v>
          </cell>
        </row>
        <row r="39">
          <cell r="P39">
            <v>6540.7500560000017</v>
          </cell>
        </row>
        <row r="41">
          <cell r="P41">
            <v>784.8900067200002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EA1B-5784-426E-8B2D-2595EDF09046}">
  <dimension ref="A1:J55"/>
  <sheetViews>
    <sheetView topLeftCell="A27" workbookViewId="0">
      <selection activeCell="G39" sqref="G39"/>
    </sheetView>
  </sheetViews>
  <sheetFormatPr defaultRowHeight="15" x14ac:dyDescent="0.25"/>
  <cols>
    <col min="5" max="5" width="11.5703125" customWidth="1"/>
    <col min="6" max="6" width="15.7109375" customWidth="1"/>
    <col min="7" max="7" width="12" bestFit="1" customWidth="1"/>
    <col min="9" max="10" width="15.28515625" bestFit="1" customWidth="1"/>
  </cols>
  <sheetData>
    <row r="1" spans="1:10" x14ac:dyDescent="0.25">
      <c r="A1" t="s">
        <v>58</v>
      </c>
    </row>
    <row r="2" spans="1:10" x14ac:dyDescent="0.25">
      <c r="A2" s="35" t="s">
        <v>84</v>
      </c>
      <c r="B2" s="35"/>
      <c r="C2" s="35"/>
      <c r="D2" s="35"/>
      <c r="E2" s="35"/>
    </row>
    <row r="3" spans="1:10" x14ac:dyDescent="0.25">
      <c r="A3" s="35"/>
      <c r="B3" s="35"/>
      <c r="C3" s="35"/>
      <c r="D3" s="35"/>
      <c r="E3" s="35"/>
    </row>
    <row r="6" spans="1:10" x14ac:dyDescent="0.25">
      <c r="G6" t="s">
        <v>59</v>
      </c>
      <c r="I6" s="8" t="s">
        <v>60</v>
      </c>
      <c r="J6" s="8"/>
    </row>
    <row r="7" spans="1:10" ht="37.15" customHeight="1" x14ac:dyDescent="0.25">
      <c r="A7" s="37" t="s">
        <v>73</v>
      </c>
      <c r="B7" s="37"/>
      <c r="C7" s="37"/>
      <c r="D7" s="37"/>
      <c r="E7" s="37"/>
      <c r="G7" s="28">
        <f>+PMO!I43+PMO!J43</f>
        <v>9</v>
      </c>
      <c r="H7" s="28"/>
      <c r="I7" s="29">
        <f>+PMO!I47+PMO!J47</f>
        <v>3711093.318</v>
      </c>
      <c r="J7" s="8"/>
    </row>
    <row r="8" spans="1:10" x14ac:dyDescent="0.25">
      <c r="A8" s="11"/>
      <c r="B8" s="11"/>
      <c r="C8" s="11"/>
      <c r="D8" s="11"/>
      <c r="E8" s="11"/>
      <c r="G8" s="28"/>
      <c r="H8" s="28"/>
      <c r="I8" s="27"/>
      <c r="J8" s="8"/>
    </row>
    <row r="9" spans="1:10" x14ac:dyDescent="0.25">
      <c r="A9" s="37" t="s">
        <v>74</v>
      </c>
      <c r="B9" s="37"/>
      <c r="C9" s="37"/>
      <c r="D9" s="37"/>
      <c r="E9" s="37"/>
      <c r="G9" s="28">
        <f>+SCAIC!I43+SCAIC!J43</f>
        <v>2</v>
      </c>
      <c r="H9" s="28"/>
      <c r="I9" s="27">
        <f>+SCAIC!I47+SCAIC!J47</f>
        <v>828211.91399999999</v>
      </c>
      <c r="J9" s="8"/>
    </row>
    <row r="10" spans="1:10" x14ac:dyDescent="0.25">
      <c r="A10" s="11"/>
      <c r="B10" s="11"/>
      <c r="C10" s="11"/>
      <c r="D10" s="11"/>
      <c r="E10" s="11"/>
      <c r="G10" s="28"/>
      <c r="H10" s="28"/>
      <c r="I10" s="27"/>
      <c r="J10" s="8"/>
    </row>
    <row r="11" spans="1:10" x14ac:dyDescent="0.25">
      <c r="A11" s="37" t="s">
        <v>75</v>
      </c>
      <c r="B11" s="37"/>
      <c r="C11" s="37"/>
      <c r="D11" s="37"/>
      <c r="E11" s="37"/>
      <c r="G11" s="28">
        <f>+LAI!I42+LAI!J42</f>
        <v>3</v>
      </c>
      <c r="H11" s="28"/>
      <c r="I11" s="27">
        <f>+LAI!I46+LAI!J46</f>
        <v>625766.37360000005</v>
      </c>
      <c r="J11" s="8"/>
    </row>
    <row r="12" spans="1:10" ht="15" customHeight="1" x14ac:dyDescent="0.25">
      <c r="A12" s="37"/>
      <c r="B12" s="37"/>
      <c r="C12" s="37"/>
      <c r="D12" s="37"/>
      <c r="E12" s="37"/>
      <c r="G12" s="28"/>
      <c r="H12" s="28"/>
      <c r="I12" s="27"/>
    </row>
    <row r="13" spans="1:10" x14ac:dyDescent="0.25">
      <c r="A13" s="37" t="s">
        <v>76</v>
      </c>
      <c r="B13" s="37"/>
      <c r="C13" s="37"/>
      <c r="D13" s="37"/>
      <c r="E13" s="37"/>
      <c r="G13" s="28">
        <f>+Paragon!I42+Paragon!J42</f>
        <v>4</v>
      </c>
      <c r="H13" s="28"/>
      <c r="I13" s="27">
        <f>+Paragon!I46+Paragon!J46</f>
        <v>832378.06079999986</v>
      </c>
    </row>
    <row r="14" spans="1:10" x14ac:dyDescent="0.25">
      <c r="A14" s="36"/>
      <c r="B14" s="36"/>
      <c r="C14" s="36"/>
      <c r="D14" s="36"/>
      <c r="E14" s="36"/>
      <c r="G14" s="28"/>
      <c r="H14" s="28"/>
      <c r="I14" s="27"/>
    </row>
    <row r="15" spans="1:10" x14ac:dyDescent="0.25">
      <c r="A15" s="37" t="s">
        <v>77</v>
      </c>
      <c r="B15" s="37"/>
      <c r="C15" s="37"/>
      <c r="D15" s="37"/>
      <c r="E15" s="37"/>
      <c r="G15" s="28">
        <f>+LRC!I43</f>
        <v>4</v>
      </c>
      <c r="H15" s="28"/>
      <c r="I15" s="27">
        <f>+LRC!I47</f>
        <v>1273582.1088</v>
      </c>
    </row>
    <row r="16" spans="1:10" x14ac:dyDescent="0.25">
      <c r="A16" s="36"/>
      <c r="B16" s="36"/>
      <c r="C16" s="36"/>
      <c r="D16" s="36"/>
      <c r="E16" s="36"/>
      <c r="G16" s="28"/>
      <c r="H16" s="28"/>
      <c r="I16" s="27"/>
    </row>
    <row r="17" spans="1:10" x14ac:dyDescent="0.25">
      <c r="A17" t="s">
        <v>78</v>
      </c>
      <c r="B17" s="2"/>
      <c r="C17" s="2"/>
      <c r="G17" s="28">
        <f>+DBTIHI!I42+DBTIHI!J42</f>
        <v>3</v>
      </c>
      <c r="H17" s="28"/>
      <c r="I17" s="27">
        <f>+DBTIHI!I46+DBTIHI!J46</f>
        <v>565500.6344000001</v>
      </c>
    </row>
    <row r="18" spans="1:10" x14ac:dyDescent="0.25">
      <c r="A18" s="2"/>
      <c r="B18" s="2"/>
      <c r="C18" s="2"/>
      <c r="G18" s="28"/>
      <c r="H18" s="28"/>
      <c r="I18" s="27"/>
      <c r="J18" s="3"/>
    </row>
    <row r="19" spans="1:10" x14ac:dyDescent="0.25">
      <c r="A19" t="s">
        <v>79</v>
      </c>
      <c r="B19" s="2"/>
      <c r="C19" s="2"/>
      <c r="G19" s="28">
        <f>+PGMC!I42+PGMC!J42</f>
        <v>3</v>
      </c>
      <c r="H19" s="28"/>
      <c r="I19" s="27">
        <f>+PGMC!I46+PGMC!J46</f>
        <v>565500.6344000001</v>
      </c>
      <c r="J19" s="3"/>
    </row>
    <row r="20" spans="1:10" x14ac:dyDescent="0.25">
      <c r="A20" s="2"/>
      <c r="B20" s="2"/>
      <c r="C20" s="2"/>
      <c r="G20" s="28"/>
      <c r="H20" s="28"/>
      <c r="I20" s="27"/>
      <c r="J20" s="3"/>
    </row>
    <row r="21" spans="1:10" x14ac:dyDescent="0.25">
      <c r="A21" s="37" t="s">
        <v>80</v>
      </c>
      <c r="B21" s="37"/>
      <c r="C21" s="37"/>
      <c r="D21" s="37"/>
      <c r="E21" s="37"/>
      <c r="G21" s="28">
        <f>+Basay!I42+Basay!J42</f>
        <v>11</v>
      </c>
      <c r="H21" s="28"/>
      <c r="I21" s="27">
        <f>+Basay!I46+Basay!J46</f>
        <v>1982856.2152</v>
      </c>
      <c r="J21" s="3"/>
    </row>
    <row r="22" spans="1:10" x14ac:dyDescent="0.25">
      <c r="A22" s="36"/>
      <c r="B22" s="36"/>
      <c r="C22" s="36"/>
      <c r="D22" s="36"/>
      <c r="E22" s="36"/>
      <c r="G22" s="28"/>
      <c r="H22" s="28"/>
      <c r="I22" s="27"/>
      <c r="J22" s="3"/>
    </row>
    <row r="23" spans="1:10" x14ac:dyDescent="0.25">
      <c r="A23" s="37" t="s">
        <v>81</v>
      </c>
      <c r="B23" s="37"/>
      <c r="C23" s="37"/>
      <c r="D23" s="37"/>
      <c r="E23" s="37"/>
      <c r="G23" s="28">
        <f>+Bagacay!I42+Bagacay!J42</f>
        <v>3</v>
      </c>
      <c r="H23" s="28"/>
      <c r="I23" s="27">
        <f>+Bagacay!I46+Bagacay!J46</f>
        <v>494099.09039999999</v>
      </c>
      <c r="J23" s="3"/>
    </row>
    <row r="24" spans="1:10" x14ac:dyDescent="0.25">
      <c r="A24" s="11"/>
      <c r="B24" s="11"/>
      <c r="C24" s="11"/>
      <c r="D24" s="11"/>
      <c r="E24" s="11"/>
      <c r="G24" s="30"/>
      <c r="H24" s="30"/>
      <c r="I24" s="12"/>
      <c r="J24" s="3"/>
    </row>
    <row r="25" spans="1:10" ht="25.9" customHeight="1" x14ac:dyDescent="0.25">
      <c r="A25" s="37" t="s">
        <v>82</v>
      </c>
      <c r="B25" s="37"/>
      <c r="C25" s="37"/>
      <c r="D25" s="37"/>
      <c r="E25" s="37"/>
      <c r="G25" s="28">
        <f>+NMIC!I43+NMIC!J43</f>
        <v>15</v>
      </c>
      <c r="H25" s="30"/>
      <c r="I25" s="32">
        <f>+NMIC!I47+NMIC!J47</f>
        <v>2409603.3480000002</v>
      </c>
      <c r="J25" s="9"/>
    </row>
    <row r="26" spans="1:10" x14ac:dyDescent="0.25">
      <c r="A26" s="11"/>
      <c r="B26" s="11"/>
      <c r="C26" s="11"/>
      <c r="D26" s="11"/>
      <c r="E26" s="11"/>
      <c r="G26" s="30"/>
      <c r="H26" s="30"/>
      <c r="I26" s="31"/>
      <c r="J26" s="9"/>
    </row>
    <row r="27" spans="1:10" ht="31.5" customHeight="1" thickBot="1" x14ac:dyDescent="0.3">
      <c r="A27" s="37" t="s">
        <v>83</v>
      </c>
      <c r="B27" s="37"/>
      <c r="C27" s="37"/>
      <c r="D27" s="37"/>
      <c r="E27" s="37"/>
      <c r="G27" s="33">
        <f>SUM(G7:G25)</f>
        <v>57</v>
      </c>
      <c r="H27" s="12"/>
      <c r="I27" s="13">
        <f>SUM(I7:I25)</f>
        <v>13288591.6976</v>
      </c>
      <c r="J27" s="3"/>
    </row>
    <row r="28" spans="1:10" ht="15.75" thickTop="1" x14ac:dyDescent="0.25">
      <c r="A28" s="11"/>
      <c r="B28" s="11"/>
      <c r="C28" s="11"/>
      <c r="D28" s="11"/>
      <c r="E28" s="11"/>
      <c r="I28" s="34"/>
    </row>
    <row r="29" spans="1:10" x14ac:dyDescent="0.25">
      <c r="A29" s="2"/>
      <c r="B29" s="2"/>
      <c r="C29" s="2"/>
      <c r="I29" s="3"/>
      <c r="J29" s="3"/>
    </row>
    <row r="30" spans="1:10" x14ac:dyDescent="0.25">
      <c r="B30" s="2"/>
      <c r="C30" s="2"/>
      <c r="I30" s="3"/>
      <c r="J30" s="3"/>
    </row>
    <row r="31" spans="1:10" x14ac:dyDescent="0.25">
      <c r="A31" s="2"/>
      <c r="B31" s="2"/>
      <c r="C31" s="2"/>
      <c r="I31" s="3"/>
      <c r="J31" s="3"/>
    </row>
    <row r="32" spans="1:10" x14ac:dyDescent="0.25">
      <c r="A32" s="2"/>
      <c r="B32" s="2"/>
      <c r="C32" s="2"/>
      <c r="I32" s="3"/>
      <c r="J32" s="3"/>
    </row>
    <row r="33" spans="1:10" x14ac:dyDescent="0.25">
      <c r="A33" s="2" t="s">
        <v>62</v>
      </c>
      <c r="B33" s="2"/>
      <c r="C33" s="2"/>
      <c r="I33" s="3"/>
      <c r="J33" s="3"/>
    </row>
    <row r="34" spans="1:10" x14ac:dyDescent="0.25">
      <c r="A34" s="2"/>
      <c r="B34" s="2"/>
      <c r="C34" s="2"/>
      <c r="I34" s="3"/>
      <c r="J34" s="3"/>
    </row>
    <row r="35" spans="1:10" x14ac:dyDescent="0.25">
      <c r="A35" s="14"/>
      <c r="B35" s="14"/>
      <c r="C35" s="14"/>
      <c r="D35" s="15"/>
      <c r="E35" s="15"/>
      <c r="F35" s="15"/>
      <c r="G35" s="15"/>
      <c r="H35" s="15"/>
      <c r="I35" s="4"/>
      <c r="J35" s="3"/>
    </row>
    <row r="36" spans="1:10" x14ac:dyDescent="0.25">
      <c r="A36" s="2"/>
      <c r="B36" s="2"/>
      <c r="C36" s="2"/>
    </row>
    <row r="37" spans="1:10" x14ac:dyDescent="0.25">
      <c r="A37" s="2"/>
      <c r="B37" s="2"/>
      <c r="C37" s="2"/>
    </row>
    <row r="38" spans="1:10" x14ac:dyDescent="0.25">
      <c r="A38" s="1"/>
      <c r="B38" s="2"/>
      <c r="C38" s="2"/>
      <c r="D38" s="15"/>
      <c r="E38" s="15"/>
      <c r="F38" s="15"/>
      <c r="G38" s="15"/>
      <c r="I38" s="3"/>
      <c r="J38" s="3"/>
    </row>
    <row r="39" spans="1:10" x14ac:dyDescent="0.25">
      <c r="A39" s="2"/>
      <c r="B39" s="2"/>
      <c r="C39" s="2"/>
      <c r="D39" t="s">
        <v>63</v>
      </c>
    </row>
    <row r="40" spans="1:10" x14ac:dyDescent="0.25">
      <c r="A40" s="1"/>
      <c r="B40" s="2"/>
      <c r="C40" s="2"/>
      <c r="I40" s="3"/>
    </row>
    <row r="41" spans="1:10" x14ac:dyDescent="0.25">
      <c r="A41" s="2"/>
      <c r="B41" s="2"/>
      <c r="C41" s="2"/>
      <c r="I41" s="3"/>
      <c r="J41" s="3"/>
    </row>
    <row r="42" spans="1:10" x14ac:dyDescent="0.25">
      <c r="A42" s="2"/>
      <c r="B42" s="2"/>
      <c r="C42" s="2"/>
      <c r="J42" s="3"/>
    </row>
    <row r="43" spans="1:10" x14ac:dyDescent="0.25">
      <c r="A43" s="1"/>
      <c r="B43" s="2"/>
      <c r="C43" s="2"/>
      <c r="I43" s="3"/>
      <c r="J43" s="3"/>
    </row>
    <row r="44" spans="1:10" x14ac:dyDescent="0.25">
      <c r="A44" s="2"/>
      <c r="B44" s="2"/>
      <c r="C44" s="2"/>
      <c r="I44" s="3"/>
      <c r="J44" s="3"/>
    </row>
    <row r="45" spans="1:10" x14ac:dyDescent="0.25">
      <c r="A45" s="1"/>
      <c r="B45" s="2"/>
      <c r="C45" s="2"/>
      <c r="I45" s="3"/>
      <c r="J45" s="3"/>
    </row>
    <row r="48" spans="1:10" x14ac:dyDescent="0.25">
      <c r="A48" s="6"/>
    </row>
    <row r="50" spans="9:10" x14ac:dyDescent="0.25">
      <c r="I50" s="7"/>
      <c r="J50" s="7"/>
    </row>
    <row r="52" spans="9:10" x14ac:dyDescent="0.25">
      <c r="I52" s="3"/>
      <c r="J52" s="3"/>
    </row>
    <row r="54" spans="9:10" ht="15.75" thickBot="1" x14ac:dyDescent="0.3">
      <c r="I54" s="5"/>
      <c r="J54" s="5"/>
    </row>
    <row r="55" spans="9:10" ht="15.75" thickTop="1" x14ac:dyDescent="0.25"/>
  </sheetData>
  <sheetProtection algorithmName="SHA-512" hashValue="mr7y0NogI1kFHUk5LSfDsUqQHLlSTJlhdKF/q6EsjYTfinZ1+EVrpCZ5IPg3d/NkGgWZXm2PHes8VVca3sKz7A==" saltValue="/HdxdewFwlfUm/04/Byn7g==" spinCount="100000" sheet="1" objects="1" scenarios="1"/>
  <mergeCells count="10">
    <mergeCell ref="A27:E27"/>
    <mergeCell ref="A7:E7"/>
    <mergeCell ref="A11:E11"/>
    <mergeCell ref="A12:E12"/>
    <mergeCell ref="A21:E21"/>
    <mergeCell ref="A25:E25"/>
    <mergeCell ref="A9:E9"/>
    <mergeCell ref="A13:E13"/>
    <mergeCell ref="A15:E15"/>
    <mergeCell ref="A23:E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4A5A-6065-42FC-B0F4-52BEC30C369E}">
  <sheetPr codeName="Sheet10"/>
  <dimension ref="A1:J47"/>
  <sheetViews>
    <sheetView topLeftCell="A13" zoomScale="106" zoomScaleNormal="106" workbookViewId="0">
      <selection activeCell="I33" sqref="I33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+'[1]393.80'!$Y$15</f>
        <v>325</v>
      </c>
      <c r="J11" s="16">
        <f>+'[1]393.80'!$Z$15</f>
        <v>325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10665.42</v>
      </c>
      <c r="J13" s="41">
        <v>10665.42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2">
        <v>0</v>
      </c>
      <c r="J14" s="40">
        <f>J13*10%*1/3</f>
        <v>355.51400000000007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823.78</v>
      </c>
      <c r="J15" s="40">
        <v>823.78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135.41999999999999</v>
      </c>
      <c r="J16" s="40">
        <v>135.41999999999999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2">
        <v>100</v>
      </c>
      <c r="J17" s="42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45">
        <f>SUM(I13:I17)</f>
        <v>11724.62</v>
      </c>
      <c r="J18" s="45">
        <f>SUM(J13:J17)</f>
        <v>12080.134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+'[1]393.80'!$Y$27</f>
        <v>609.375</v>
      </c>
      <c r="J21" s="16">
        <f>+'[1]393.80'!$Z$27</f>
        <v>609.375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+'[1]393.80'!$Y$28</f>
        <v>935</v>
      </c>
      <c r="J22" s="16">
        <f>+'[1]393.80'!$Z$28</f>
        <v>977.5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>
        <v>0</v>
      </c>
      <c r="J23" s="16">
        <v>0</v>
      </c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213.30840000000001</v>
      </c>
      <c r="J24" s="16">
        <f>J13*0.04/2</f>
        <v>213.30840000000001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+'[1]393.80'!$Y$31</f>
        <v>10</v>
      </c>
      <c r="J25" s="16">
        <f>+'[1]393.80'!$Z$31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+'[1]393.80'!$Y$32</f>
        <v>100</v>
      </c>
      <c r="J26" s="17">
        <f>+'[1]393.80'!$Z$32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1867.6833999999999</v>
      </c>
      <c r="J27" s="16">
        <f>SUM(J21:J26)</f>
        <v>1910.1833999999999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+I27+I18</f>
        <v>13592.303400000001</v>
      </c>
      <c r="J30" s="16">
        <f>+J27+J18</f>
        <v>13990.3174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G32" s="18"/>
      <c r="I32" s="19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G33" s="18"/>
      <c r="H33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G34" s="18"/>
      <c r="I34" s="18"/>
      <c r="J34" s="19"/>
    </row>
    <row r="35" spans="1:10" x14ac:dyDescent="0.25">
      <c r="A35" s="22" t="s">
        <v>22</v>
      </c>
      <c r="B35" s="23"/>
      <c r="C35" s="23"/>
      <c r="D35" s="18"/>
      <c r="E35" s="18"/>
      <c r="F35" s="18"/>
      <c r="G35" s="18"/>
      <c r="H35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G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G37" s="18"/>
      <c r="H37" t="s">
        <v>24</v>
      </c>
      <c r="I37" s="20">
        <f>+I18+I27+I33+I35</f>
        <v>13592.303400000001</v>
      </c>
      <c r="J37" s="20">
        <f>+J30+J33+J35</f>
        <v>13990.3174</v>
      </c>
    </row>
    <row r="38" spans="1:10" ht="15.75" thickTop="1" x14ac:dyDescent="0.25">
      <c r="A38" s="18"/>
      <c r="B38" s="18"/>
      <c r="C38" s="18"/>
      <c r="D38" s="18"/>
      <c r="E38" s="18"/>
      <c r="F38" s="18"/>
      <c r="G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I39" s="18"/>
      <c r="J39" s="18"/>
    </row>
    <row r="40" spans="1:10" x14ac:dyDescent="0.25">
      <c r="A40" s="24" t="s">
        <v>53</v>
      </c>
      <c r="B40" s="18"/>
      <c r="C40" s="18"/>
      <c r="D40" s="18"/>
      <c r="E40" s="18"/>
      <c r="F40" s="18"/>
      <c r="G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I41" s="18"/>
      <c r="J41" s="18"/>
    </row>
    <row r="42" spans="1:10" x14ac:dyDescent="0.25">
      <c r="A42" s="18" t="s">
        <v>55</v>
      </c>
      <c r="B42" s="18"/>
      <c r="C42" s="18"/>
      <c r="D42" s="18"/>
      <c r="E42" s="18"/>
      <c r="F42" s="18"/>
      <c r="G42" s="18"/>
      <c r="I42" s="21">
        <v>2</v>
      </c>
      <c r="J42" s="21">
        <v>1</v>
      </c>
    </row>
    <row r="43" spans="1:10" x14ac:dyDescent="0.25">
      <c r="A43" s="18"/>
      <c r="B43" s="18"/>
      <c r="C43" s="18"/>
      <c r="D43" s="18"/>
      <c r="E43" s="18"/>
      <c r="F43" s="18"/>
      <c r="G43" s="18"/>
      <c r="I43" s="18"/>
      <c r="J43" s="18"/>
    </row>
    <row r="44" spans="1:10" x14ac:dyDescent="0.25">
      <c r="A44" s="18" t="s">
        <v>56</v>
      </c>
      <c r="B44" s="18"/>
      <c r="C44" s="18"/>
      <c r="D44" s="18"/>
      <c r="E44" s="18"/>
      <c r="F44" s="18"/>
      <c r="G44" s="18"/>
      <c r="I44" s="19">
        <f>I42*I37</f>
        <v>27184.606800000001</v>
      </c>
      <c r="J44" s="19">
        <f>J42*J37</f>
        <v>13990.3174</v>
      </c>
    </row>
    <row r="45" spans="1:10" x14ac:dyDescent="0.25">
      <c r="A45" s="18"/>
      <c r="B45" s="18"/>
      <c r="C45" s="18"/>
      <c r="D45" s="18"/>
      <c r="E45" s="18"/>
      <c r="F45" s="18"/>
      <c r="G45" s="18"/>
      <c r="I45" s="18"/>
      <c r="J45" s="18"/>
    </row>
    <row r="46" spans="1:10" ht="15.75" thickBot="1" x14ac:dyDescent="0.3">
      <c r="A46" s="18" t="s">
        <v>57</v>
      </c>
      <c r="B46" s="18"/>
      <c r="C46" s="18"/>
      <c r="D46" s="18"/>
      <c r="E46" s="18"/>
      <c r="F46" s="18"/>
      <c r="G46" s="18"/>
      <c r="I46" s="20">
        <f>I44*12</f>
        <v>326215.28159999999</v>
      </c>
      <c r="J46" s="20">
        <f>J44*12</f>
        <v>167883.8088</v>
      </c>
    </row>
    <row r="47" spans="1:10" ht="15.75" thickTop="1" x14ac:dyDescent="0.25"/>
  </sheetData>
  <sheetProtection algorithmName="SHA-512" hashValue="WFdHQ8YsW0ArFN/neAgcLtzp2Fpb5Suvfgs0b47d6KVQXTBs2sUJDWFCR/+xz8G+R3brrcY4cDJIdkWwKlov5g==" saltValue="GpI7EFEhkh6koPt5lU9QTQ==" spinCount="100000" sheet="1" objects="1" scenarios="1"/>
  <pageMargins left="0.7" right="0.7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7D16-C0DD-4732-A83A-6606299FA9E9}">
  <sheetPr codeName="Sheet11"/>
  <dimension ref="A1:J48"/>
  <sheetViews>
    <sheetView tabSelected="1" topLeftCell="A10" zoomScale="98" zoomScaleNormal="98" workbookViewId="0">
      <selection activeCell="I34" sqref="I34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+'[1]393.80'!$AZ$15</f>
        <v>305</v>
      </c>
      <c r="J11" s="16">
        <f>+'[1]393.80'!$BA$15</f>
        <v>305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6">
        <v>10009.08</v>
      </c>
      <c r="J13" s="46">
        <v>10009.08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6">
        <v>0</v>
      </c>
      <c r="J14" s="40">
        <f>J13*10%*1/3</f>
        <v>333.63600000000002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773.09</v>
      </c>
      <c r="J15" s="40">
        <v>773.09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133.33000000000001</v>
      </c>
      <c r="J16" s="40">
        <v>133.33000000000001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6">
        <v>100</v>
      </c>
      <c r="J17" s="46">
        <v>100</v>
      </c>
    </row>
    <row r="18" spans="1:10" x14ac:dyDescent="0.25">
      <c r="A18" s="25"/>
      <c r="B18" s="25" t="str">
        <f>+'[1]393.80'!$AU$22</f>
        <v>COLA - RB VIII ( P 15 x 365 / 12)</v>
      </c>
      <c r="C18" s="25"/>
      <c r="D18" s="26"/>
      <c r="E18" s="26"/>
      <c r="F18" s="26"/>
      <c r="G18" s="26"/>
      <c r="H18" s="26"/>
      <c r="I18" s="42">
        <v>471.25</v>
      </c>
      <c r="J18" s="42">
        <v>471.25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 t="s">
        <v>24</v>
      </c>
      <c r="I19" s="45">
        <f>SUM(I13:I18)</f>
        <v>11486.75</v>
      </c>
      <c r="J19" s="45">
        <f>SUM(J13:J18)</f>
        <v>11820.386</v>
      </c>
    </row>
    <row r="20" spans="1:10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39" t="s">
        <v>8</v>
      </c>
      <c r="B21" s="25"/>
      <c r="C21" s="25"/>
      <c r="D21" s="26"/>
      <c r="E21" s="26"/>
      <c r="F21" s="26"/>
      <c r="G21" s="26"/>
      <c r="H21" s="26"/>
      <c r="I21" s="26"/>
      <c r="J21" s="26"/>
    </row>
    <row r="22" spans="1:10" x14ac:dyDescent="0.25">
      <c r="A22" s="25"/>
      <c r="B22" s="25" t="s">
        <v>9</v>
      </c>
      <c r="C22" s="25"/>
      <c r="D22" s="26"/>
      <c r="E22" s="26"/>
      <c r="F22" s="26"/>
      <c r="G22" s="26"/>
      <c r="H22" s="26"/>
      <c r="I22" s="16">
        <f>+'[1]393.80'!$AZ$27</f>
        <v>571.875</v>
      </c>
      <c r="J22" s="16">
        <f>+'[1]393.80'!$BA$27</f>
        <v>571.875</v>
      </c>
    </row>
    <row r="23" spans="1:10" x14ac:dyDescent="0.25">
      <c r="A23" s="25"/>
      <c r="B23" s="25" t="s">
        <v>10</v>
      </c>
      <c r="C23" s="25"/>
      <c r="D23" s="26"/>
      <c r="E23" s="26"/>
      <c r="F23" s="26"/>
      <c r="G23" s="26"/>
      <c r="H23" s="26"/>
      <c r="I23" s="16">
        <f>+'[1]393.80'!$AZ$28</f>
        <v>892.5</v>
      </c>
      <c r="J23" s="16">
        <f>+'[1]393.80'!$BA$28</f>
        <v>935</v>
      </c>
    </row>
    <row r="24" spans="1:10" x14ac:dyDescent="0.25">
      <c r="A24" s="25"/>
      <c r="B24" s="25" t="s">
        <v>11</v>
      </c>
      <c r="C24" s="25"/>
      <c r="D24" s="26"/>
      <c r="E24" s="26"/>
      <c r="F24" s="26"/>
      <c r="G24" s="26"/>
      <c r="H24" s="26"/>
      <c r="I24" s="16">
        <v>0</v>
      </c>
      <c r="J24" s="16">
        <v>0</v>
      </c>
    </row>
    <row r="25" spans="1:10" x14ac:dyDescent="0.25">
      <c r="A25" s="25"/>
      <c r="B25" s="25" t="s">
        <v>23</v>
      </c>
      <c r="C25" s="25"/>
      <c r="D25" s="26"/>
      <c r="E25" s="26"/>
      <c r="F25" s="26"/>
      <c r="G25" s="26"/>
      <c r="H25" s="26"/>
      <c r="I25" s="16">
        <f>I13*0.04/2</f>
        <v>200.1816</v>
      </c>
      <c r="J25" s="16">
        <f>J13*0.04/2</f>
        <v>200.1816</v>
      </c>
    </row>
    <row r="26" spans="1:10" x14ac:dyDescent="0.25">
      <c r="A26" s="25"/>
      <c r="B26" s="25" t="s">
        <v>12</v>
      </c>
      <c r="C26" s="25"/>
      <c r="D26" s="26"/>
      <c r="E26" s="26"/>
      <c r="F26" s="26"/>
      <c r="G26" s="26"/>
      <c r="H26" s="26"/>
      <c r="I26" s="16">
        <f>+'[1]393.80'!$AZ$31</f>
        <v>10</v>
      </c>
      <c r="J26" s="16">
        <f>+'[1]393.80'!$BA$31</f>
        <v>10</v>
      </c>
    </row>
    <row r="27" spans="1:10" x14ac:dyDescent="0.25">
      <c r="A27" s="25"/>
      <c r="B27" s="25" t="s">
        <v>13</v>
      </c>
      <c r="C27" s="25"/>
      <c r="D27" s="26"/>
      <c r="E27" s="26"/>
      <c r="F27" s="26"/>
      <c r="G27" s="26"/>
      <c r="H27" s="26"/>
      <c r="I27" s="17">
        <f>+'[1]393.80'!$AZ$32</f>
        <v>100</v>
      </c>
      <c r="J27" s="17">
        <f>+'[1]393.80'!$BA$32</f>
        <v>100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 t="s">
        <v>24</v>
      </c>
      <c r="I28" s="16">
        <f>SUM(I22:I27)</f>
        <v>1774.5565999999999</v>
      </c>
      <c r="J28" s="16">
        <f>SUM(J22:J27)</f>
        <v>1817.0565999999999</v>
      </c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25"/>
      <c r="B30" s="25"/>
      <c r="C30" s="25"/>
      <c r="D30" s="26"/>
      <c r="E30" s="26"/>
      <c r="F30" s="26"/>
      <c r="G30" s="26"/>
      <c r="H30" s="26"/>
      <c r="I30" s="26"/>
      <c r="J30" s="26"/>
    </row>
    <row r="31" spans="1:10" x14ac:dyDescent="0.25">
      <c r="A31" s="39" t="s">
        <v>14</v>
      </c>
      <c r="B31" s="25"/>
      <c r="C31" s="25"/>
      <c r="D31" s="26"/>
      <c r="E31" s="26"/>
      <c r="F31" s="26"/>
      <c r="G31" s="26"/>
      <c r="H31" s="26" t="s">
        <v>24</v>
      </c>
      <c r="I31" s="16">
        <f>+I28+I19</f>
        <v>13261.3066</v>
      </c>
      <c r="J31" s="16">
        <f>+J28+J19</f>
        <v>13637.4426</v>
      </c>
    </row>
    <row r="32" spans="1:10" x14ac:dyDescent="0.25">
      <c r="A32" s="25"/>
      <c r="B32" s="25"/>
      <c r="C32" s="25"/>
      <c r="D32" s="26"/>
      <c r="E32" s="26"/>
      <c r="F32" s="26"/>
      <c r="G32" s="26"/>
      <c r="H32" s="26"/>
      <c r="I32" s="26"/>
      <c r="J32" s="26"/>
    </row>
    <row r="33" spans="1:10" x14ac:dyDescent="0.25">
      <c r="A33" s="22" t="s">
        <v>15</v>
      </c>
      <c r="B33" s="23"/>
      <c r="C33" s="23"/>
      <c r="D33" s="18"/>
      <c r="E33" s="18"/>
      <c r="F33" s="18"/>
      <c r="G33" s="18"/>
      <c r="I33" s="19"/>
      <c r="J33" s="18"/>
    </row>
    <row r="34" spans="1:10" x14ac:dyDescent="0.25">
      <c r="A34" s="23"/>
      <c r="B34" s="23" t="s">
        <v>16</v>
      </c>
      <c r="C34" s="23"/>
      <c r="D34" s="18"/>
      <c r="E34" s="18"/>
      <c r="F34" s="18"/>
      <c r="G34" s="18"/>
      <c r="H34" t="s">
        <v>24</v>
      </c>
      <c r="I34" s="19"/>
      <c r="J34" s="19"/>
    </row>
    <row r="35" spans="1:10" x14ac:dyDescent="0.25">
      <c r="A35" s="23"/>
      <c r="B35" s="23"/>
      <c r="C35" s="23"/>
      <c r="D35" s="18"/>
      <c r="E35" s="18"/>
      <c r="F35" s="18"/>
      <c r="G35" s="18"/>
      <c r="I35" s="18"/>
      <c r="J35" s="19"/>
    </row>
    <row r="36" spans="1:10" x14ac:dyDescent="0.25">
      <c r="A36" s="22" t="s">
        <v>22</v>
      </c>
      <c r="B36" s="23"/>
      <c r="C36" s="23"/>
      <c r="D36" s="18"/>
      <c r="E36" s="18"/>
      <c r="F36" s="18"/>
      <c r="G36" s="18"/>
      <c r="H36" t="s">
        <v>24</v>
      </c>
      <c r="I36" s="19">
        <f>I34*0.12</f>
        <v>0</v>
      </c>
      <c r="J36" s="19">
        <f>J34*0.12</f>
        <v>0</v>
      </c>
    </row>
    <row r="37" spans="1:10" x14ac:dyDescent="0.25">
      <c r="A37" s="23"/>
      <c r="B37" s="23"/>
      <c r="C37" s="23"/>
      <c r="D37" s="18"/>
      <c r="E37" s="18"/>
      <c r="F37" s="18"/>
      <c r="G37" s="18"/>
      <c r="I37" s="18"/>
      <c r="J37" s="18"/>
    </row>
    <row r="38" spans="1:10" ht="15.75" thickBot="1" x14ac:dyDescent="0.3">
      <c r="A38" s="22" t="s">
        <v>72</v>
      </c>
      <c r="B38" s="23"/>
      <c r="C38" s="23"/>
      <c r="D38" s="18"/>
      <c r="E38" s="18"/>
      <c r="F38" s="18"/>
      <c r="G38" s="18"/>
      <c r="H38" t="s">
        <v>24</v>
      </c>
      <c r="I38" s="20">
        <f>+I19+I28+I34+I36</f>
        <v>13261.3066</v>
      </c>
      <c r="J38" s="20">
        <f>+J31+J34+J36</f>
        <v>13637.4426</v>
      </c>
    </row>
    <row r="39" spans="1:10" ht="15.75" thickTop="1" x14ac:dyDescent="0.25">
      <c r="A39" s="18"/>
      <c r="B39" s="18"/>
      <c r="C39" s="18"/>
      <c r="D39" s="18"/>
      <c r="E39" s="18"/>
      <c r="F39" s="18"/>
      <c r="G39" s="18"/>
      <c r="I39" s="18"/>
      <c r="J39" s="18"/>
    </row>
    <row r="40" spans="1:10" x14ac:dyDescent="0.25">
      <c r="A40" s="18"/>
      <c r="B40" s="18"/>
      <c r="C40" s="18"/>
      <c r="D40" s="18"/>
      <c r="E40" s="18"/>
      <c r="F40" s="18"/>
      <c r="G40" s="18"/>
      <c r="I40" s="18"/>
      <c r="J40" s="18"/>
    </row>
    <row r="41" spans="1:10" x14ac:dyDescent="0.25">
      <c r="A41" s="24" t="s">
        <v>53</v>
      </c>
      <c r="B41" s="18"/>
      <c r="C41" s="18"/>
      <c r="D41" s="18"/>
      <c r="E41" s="18"/>
      <c r="F41" s="18"/>
      <c r="G41" s="18"/>
      <c r="I41" s="18"/>
      <c r="J41" s="18"/>
    </row>
    <row r="42" spans="1:10" x14ac:dyDescent="0.25">
      <c r="A42" s="18"/>
      <c r="B42" s="18"/>
      <c r="C42" s="18"/>
      <c r="D42" s="18"/>
      <c r="E42" s="18"/>
      <c r="F42" s="18"/>
      <c r="G42" s="18"/>
      <c r="I42" s="18"/>
      <c r="J42" s="18"/>
    </row>
    <row r="43" spans="1:10" x14ac:dyDescent="0.25">
      <c r="A43" s="18" t="s">
        <v>55</v>
      </c>
      <c r="B43" s="18"/>
      <c r="C43" s="18"/>
      <c r="D43" s="18"/>
      <c r="E43" s="18"/>
      <c r="F43" s="18"/>
      <c r="G43" s="18"/>
      <c r="I43" s="21">
        <v>10</v>
      </c>
      <c r="J43" s="21">
        <v>5</v>
      </c>
    </row>
    <row r="44" spans="1:10" x14ac:dyDescent="0.25">
      <c r="A44" s="18"/>
      <c r="B44" s="18"/>
      <c r="C44" s="18"/>
      <c r="D44" s="18"/>
      <c r="E44" s="18"/>
      <c r="F44" s="18"/>
      <c r="G44" s="18"/>
      <c r="I44" s="18"/>
      <c r="J44" s="18"/>
    </row>
    <row r="45" spans="1:10" x14ac:dyDescent="0.25">
      <c r="A45" s="18" t="s">
        <v>56</v>
      </c>
      <c r="B45" s="18"/>
      <c r="C45" s="18"/>
      <c r="D45" s="18"/>
      <c r="E45" s="18"/>
      <c r="F45" s="18"/>
      <c r="G45" s="18"/>
      <c r="I45" s="19">
        <f>I43*I38</f>
        <v>132613.06599999999</v>
      </c>
      <c r="J45" s="19">
        <f>J43*J38</f>
        <v>68187.213000000003</v>
      </c>
    </row>
    <row r="46" spans="1:10" x14ac:dyDescent="0.25">
      <c r="A46" s="18"/>
      <c r="B46" s="18"/>
      <c r="C46" s="18"/>
      <c r="D46" s="18"/>
      <c r="E46" s="18"/>
      <c r="F46" s="18"/>
      <c r="G46" s="18"/>
      <c r="I46" s="18"/>
      <c r="J46" s="18"/>
    </row>
    <row r="47" spans="1:10" ht="15.75" thickBot="1" x14ac:dyDescent="0.3">
      <c r="A47" s="18" t="s">
        <v>61</v>
      </c>
      <c r="B47" s="18"/>
      <c r="C47" s="18"/>
      <c r="D47" s="18"/>
      <c r="E47" s="18"/>
      <c r="F47" s="18"/>
      <c r="G47" s="18"/>
      <c r="I47" s="20">
        <f>I45*12</f>
        <v>1591356.7919999999</v>
      </c>
      <c r="J47" s="20">
        <f>J45*12</f>
        <v>818246.5560000001</v>
      </c>
    </row>
    <row r="48" spans="1:10" ht="15.75" thickTop="1" x14ac:dyDescent="0.25"/>
  </sheetData>
  <sheetProtection algorithmName="SHA-512" hashValue="kwPwIYTay3zmwEWmY6z73ACAE4Jqpc/iw0RFcOXLE7Uh+0F1klG3hSafu9hUv7Wjof3TIK5a06ZR0r8TJ8ihlg==" saltValue="ko2Mlzy3wMmRj2ZbHT2NWQ==" spinCount="100000" sheet="1" objects="1" scenarios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F896-78CB-42F6-9803-D924B527E1F7}">
  <sheetPr codeName="Sheet1"/>
  <dimension ref="A1:Q48"/>
  <sheetViews>
    <sheetView topLeftCell="A10" zoomScaleNormal="100" workbookViewId="0">
      <selection activeCell="I28" sqref="I28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28</v>
      </c>
      <c r="J8" s="38" t="s">
        <v>28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40">
        <v>537</v>
      </c>
      <c r="J11" s="40">
        <v>537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17622.55</v>
      </c>
      <c r="J13" s="40">
        <v>17622.55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40">
        <f>J13*0.1*1/2</f>
        <v>881.12750000000005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1361.15</v>
      </c>
      <c r="J15" s="40">
        <v>1361.15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1">
        <v>223.75</v>
      </c>
      <c r="J16" s="41">
        <v>223.75</v>
      </c>
    </row>
    <row r="17" spans="1:17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2">
        <v>100</v>
      </c>
      <c r="J17" s="40">
        <v>100</v>
      </c>
    </row>
    <row r="18" spans="1:17" x14ac:dyDescent="0.25">
      <c r="A18" s="25"/>
      <c r="B18" s="25" t="s">
        <v>31</v>
      </c>
      <c r="C18" s="25"/>
      <c r="D18" s="26"/>
      <c r="E18" s="26"/>
      <c r="F18" s="26"/>
      <c r="G18" s="26"/>
      <c r="H18" s="26"/>
      <c r="I18" s="17">
        <v>11146.49</v>
      </c>
      <c r="J18" s="17">
        <v>11146.49</v>
      </c>
    </row>
    <row r="19" spans="1:17" x14ac:dyDescent="0.25">
      <c r="A19" s="25"/>
      <c r="B19" s="25"/>
      <c r="C19" s="25"/>
      <c r="D19" s="26"/>
      <c r="E19" s="26"/>
      <c r="F19" s="26"/>
      <c r="G19" s="26"/>
      <c r="H19" s="26" t="s">
        <v>24</v>
      </c>
      <c r="I19" s="16">
        <f>SUM(I13:I18)</f>
        <v>30453.940000000002</v>
      </c>
      <c r="J19" s="16">
        <f>SUM(J13:J18)</f>
        <v>31335.067499999997</v>
      </c>
    </row>
    <row r="20" spans="1:17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</row>
    <row r="21" spans="1:17" x14ac:dyDescent="0.25">
      <c r="A21" s="39" t="s">
        <v>8</v>
      </c>
      <c r="B21" s="25"/>
      <c r="C21" s="25"/>
      <c r="D21" s="26"/>
      <c r="E21" s="26"/>
      <c r="F21" s="26"/>
      <c r="G21" s="26"/>
      <c r="H21" s="26"/>
      <c r="I21" s="26"/>
      <c r="J21" s="26"/>
    </row>
    <row r="22" spans="1:17" x14ac:dyDescent="0.25">
      <c r="A22" s="25"/>
      <c r="B22" s="25" t="s">
        <v>9</v>
      </c>
      <c r="C22" s="25"/>
      <c r="D22" s="26"/>
      <c r="E22" s="26"/>
      <c r="F22" s="26"/>
      <c r="G22" s="26"/>
      <c r="H22" s="26"/>
      <c r="I22" s="16">
        <f>+'[1]393.80'!$I$27</f>
        <v>1006.875</v>
      </c>
      <c r="J22" s="16">
        <f>+'[1]393.80'!$J$27</f>
        <v>1006.875</v>
      </c>
    </row>
    <row r="23" spans="1:17" x14ac:dyDescent="0.25">
      <c r="A23" s="25"/>
      <c r="B23" s="25" t="s">
        <v>10</v>
      </c>
      <c r="C23" s="25"/>
      <c r="D23" s="26"/>
      <c r="E23" s="26"/>
      <c r="F23" s="26"/>
      <c r="G23" s="26"/>
      <c r="H23" s="26"/>
      <c r="I23" s="16">
        <f>+'[1]393.80'!$I$28</f>
        <v>1700</v>
      </c>
      <c r="J23" s="16">
        <f>+'[1]393.80'!$J$28</f>
        <v>1700</v>
      </c>
    </row>
    <row r="24" spans="1:17" x14ac:dyDescent="0.25">
      <c r="A24" s="25"/>
      <c r="B24" s="25" t="s">
        <v>11</v>
      </c>
      <c r="C24" s="25"/>
      <c r="D24" s="26"/>
      <c r="E24" s="26"/>
      <c r="F24" s="26"/>
      <c r="G24" s="26"/>
      <c r="H24" s="26"/>
      <c r="I24" s="16">
        <f>+'[1]393.80'!$I$29</f>
        <v>425</v>
      </c>
      <c r="J24" s="16">
        <f>+'[1]393.80'!$J$29</f>
        <v>425</v>
      </c>
    </row>
    <row r="25" spans="1:17" x14ac:dyDescent="0.25">
      <c r="A25" s="25"/>
      <c r="B25" s="25" t="s">
        <v>23</v>
      </c>
      <c r="C25" s="25"/>
      <c r="D25" s="26"/>
      <c r="E25" s="26"/>
      <c r="F25" s="26"/>
      <c r="G25" s="26"/>
      <c r="H25" s="26"/>
      <c r="I25" s="16">
        <f>(I13*0.04)/2</f>
        <v>352.45099999999996</v>
      </c>
      <c r="J25" s="16">
        <f>(J13*0.04)/2</f>
        <v>352.45099999999996</v>
      </c>
      <c r="P25" s="3" t="s">
        <v>64</v>
      </c>
      <c r="Q25" s="3"/>
    </row>
    <row r="26" spans="1:17" x14ac:dyDescent="0.25">
      <c r="A26" s="25"/>
      <c r="B26" s="25" t="s">
        <v>12</v>
      </c>
      <c r="C26" s="25"/>
      <c r="D26" s="26"/>
      <c r="E26" s="26"/>
      <c r="F26" s="26"/>
      <c r="G26" s="26"/>
      <c r="H26" s="26"/>
      <c r="I26" s="16">
        <f>+'[1]393.80'!$I$31</f>
        <v>30</v>
      </c>
      <c r="J26" s="16">
        <f>+'[1]393.80'!$J$31</f>
        <v>30</v>
      </c>
      <c r="P26" s="3"/>
      <c r="Q26" s="3"/>
    </row>
    <row r="27" spans="1:17" x14ac:dyDescent="0.25">
      <c r="A27" s="25"/>
      <c r="B27" s="25" t="s">
        <v>13</v>
      </c>
      <c r="C27" s="25"/>
      <c r="D27" s="26"/>
      <c r="E27" s="26"/>
      <c r="F27" s="26"/>
      <c r="G27" s="26"/>
      <c r="H27" s="26"/>
      <c r="I27" s="17">
        <f>+'[1]393.80'!$I$32</f>
        <v>100</v>
      </c>
      <c r="J27" s="17">
        <f>+'[1]393.80'!$J$32</f>
        <v>100</v>
      </c>
      <c r="P27" s="3"/>
      <c r="Q27" s="3"/>
    </row>
    <row r="28" spans="1:17" x14ac:dyDescent="0.25">
      <c r="A28" s="25"/>
      <c r="B28" s="25"/>
      <c r="C28" s="25"/>
      <c r="D28" s="26"/>
      <c r="E28" s="26"/>
      <c r="F28" s="26"/>
      <c r="G28" s="26"/>
      <c r="H28" s="26" t="s">
        <v>24</v>
      </c>
      <c r="I28" s="16">
        <f>SUM(I22:I27)</f>
        <v>3614.326</v>
      </c>
      <c r="J28" s="16">
        <f>SUM(J22:J27)</f>
        <v>3614.326</v>
      </c>
      <c r="P28" s="3"/>
      <c r="Q28" s="3"/>
    </row>
    <row r="29" spans="1:17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  <c r="P29" s="3"/>
      <c r="Q29" s="3"/>
    </row>
    <row r="30" spans="1:17" x14ac:dyDescent="0.25">
      <c r="A30" s="25"/>
      <c r="B30" s="25"/>
      <c r="C30" s="25"/>
      <c r="D30" s="26"/>
      <c r="E30" s="26"/>
      <c r="F30" s="26"/>
      <c r="G30" s="26"/>
      <c r="H30" s="26"/>
      <c r="I30" s="26"/>
      <c r="J30" s="26"/>
      <c r="P30" s="3"/>
      <c r="Q30" s="3"/>
    </row>
    <row r="31" spans="1:17" x14ac:dyDescent="0.25">
      <c r="A31" s="39" t="s">
        <v>14</v>
      </c>
      <c r="B31" s="25"/>
      <c r="C31" s="25"/>
      <c r="D31" s="26"/>
      <c r="E31" s="26"/>
      <c r="F31" s="26"/>
      <c r="G31" s="26"/>
      <c r="H31" s="26" t="s">
        <v>24</v>
      </c>
      <c r="I31" s="16">
        <f>I19+I28</f>
        <v>34068.266000000003</v>
      </c>
      <c r="J31" s="16">
        <f>J19+J28</f>
        <v>34949.393499999998</v>
      </c>
      <c r="P31" s="3"/>
      <c r="Q31" s="3"/>
    </row>
    <row r="32" spans="1:17" x14ac:dyDescent="0.25">
      <c r="A32" s="25"/>
      <c r="B32" s="25"/>
      <c r="C32" s="25"/>
      <c r="D32" s="26"/>
      <c r="E32" s="26"/>
      <c r="F32" s="26"/>
      <c r="G32" s="26"/>
      <c r="H32" s="26"/>
      <c r="I32" s="26"/>
      <c r="J32" s="26"/>
    </row>
    <row r="33" spans="1:10" x14ac:dyDescent="0.25">
      <c r="A33" s="22" t="s">
        <v>15</v>
      </c>
      <c r="B33" s="23"/>
      <c r="C33" s="23"/>
      <c r="D33" s="18"/>
      <c r="E33" s="18"/>
      <c r="F33" s="18"/>
      <c r="G33" s="18"/>
      <c r="H33" s="18"/>
      <c r="I33" s="18"/>
      <c r="J33" s="18"/>
    </row>
    <row r="34" spans="1:10" x14ac:dyDescent="0.25">
      <c r="A34" s="23"/>
      <c r="B34" s="23" t="s">
        <v>16</v>
      </c>
      <c r="C34" s="23"/>
      <c r="D34" s="18"/>
      <c r="E34" s="18"/>
      <c r="F34" s="18"/>
      <c r="G34" s="18"/>
      <c r="H34" s="18" t="s">
        <v>24</v>
      </c>
      <c r="I34" s="19"/>
      <c r="J34" s="19"/>
    </row>
    <row r="35" spans="1:10" x14ac:dyDescent="0.25">
      <c r="A35" s="23"/>
      <c r="B35" s="23"/>
      <c r="C35" s="23"/>
      <c r="D35" s="18"/>
      <c r="E35" s="18"/>
      <c r="F35" s="18"/>
      <c r="G35" s="18"/>
      <c r="H35" s="18"/>
      <c r="I35" s="18"/>
      <c r="J35" s="18"/>
    </row>
    <row r="36" spans="1:10" x14ac:dyDescent="0.25">
      <c r="A36" s="22" t="s">
        <v>22</v>
      </c>
      <c r="B36" s="23"/>
      <c r="C36" s="23"/>
      <c r="D36" s="18"/>
      <c r="E36" s="18"/>
      <c r="F36" s="18"/>
      <c r="G36" s="18"/>
      <c r="H36" s="18" t="s">
        <v>24</v>
      </c>
      <c r="I36" s="19">
        <f>I34*0.12</f>
        <v>0</v>
      </c>
      <c r="J36" s="19">
        <f>J34*0.12</f>
        <v>0</v>
      </c>
    </row>
    <row r="37" spans="1:10" x14ac:dyDescent="0.25">
      <c r="A37" s="23"/>
      <c r="B37" s="23"/>
      <c r="C37" s="23"/>
      <c r="D37" s="18"/>
      <c r="E37" s="18"/>
      <c r="F37" s="18"/>
      <c r="G37" s="18"/>
      <c r="H37" s="18"/>
      <c r="I37" s="18"/>
      <c r="J37" s="18"/>
    </row>
    <row r="38" spans="1:10" ht="15.75" thickBot="1" x14ac:dyDescent="0.3">
      <c r="A38" s="22" t="s">
        <v>71</v>
      </c>
      <c r="B38" s="23"/>
      <c r="C38" s="23"/>
      <c r="D38" s="18"/>
      <c r="E38" s="18"/>
      <c r="F38" s="18"/>
      <c r="G38" s="18"/>
      <c r="H38" s="18" t="s">
        <v>24</v>
      </c>
      <c r="I38" s="20">
        <f>+I31+I34+I36</f>
        <v>34068.266000000003</v>
      </c>
      <c r="J38" s="20">
        <f>+J31+J34+J36</f>
        <v>34949.393499999998</v>
      </c>
    </row>
    <row r="39" spans="1:10" ht="15.75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24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 t="s">
        <v>39</v>
      </c>
      <c r="B43" s="18"/>
      <c r="C43" s="18"/>
      <c r="D43" s="18"/>
      <c r="E43" s="18"/>
      <c r="F43" s="18"/>
      <c r="G43" s="18"/>
      <c r="H43" s="18"/>
      <c r="I43" s="21">
        <v>6</v>
      </c>
      <c r="J43" s="21">
        <v>3</v>
      </c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 t="s">
        <v>26</v>
      </c>
      <c r="B45" s="18"/>
      <c r="C45" s="18"/>
      <c r="D45" s="18"/>
      <c r="E45" s="18"/>
      <c r="F45" s="18"/>
      <c r="G45" s="18"/>
      <c r="H45" s="18"/>
      <c r="I45" s="19">
        <f>I43*I38</f>
        <v>204409.59600000002</v>
      </c>
      <c r="J45" s="19">
        <f>J43*J38</f>
        <v>104848.18049999999</v>
      </c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.75" thickBot="1" x14ac:dyDescent="0.3">
      <c r="A47" s="18" t="s">
        <v>27</v>
      </c>
      <c r="B47" s="18"/>
      <c r="C47" s="18"/>
      <c r="D47" s="18"/>
      <c r="E47" s="18"/>
      <c r="F47" s="18"/>
      <c r="G47" s="18"/>
      <c r="H47" s="18"/>
      <c r="I47" s="20">
        <f>I45*12</f>
        <v>2452915.1520000002</v>
      </c>
      <c r="J47" s="20">
        <f>J45*12</f>
        <v>1258178.1659999997</v>
      </c>
    </row>
    <row r="48" spans="1:10" ht="15.75" thickTop="1" x14ac:dyDescent="0.25"/>
  </sheetData>
  <sheetProtection algorithmName="SHA-512" hashValue="lqkQEJuawHyxuau7Tg9I2l4Orws/ceetSb58kwSqcXysHuqLzbN1F3Mvhun0Sq5dyKRAwuCewwdKipGtz7g61Q==" saltValue="D/2hAcmVo8NS/9QCcF0r9g==" spinCount="100000" sheet="1" objects="1" scenarios="1"/>
  <pageMargins left="0.7" right="0.7" top="0.75" bottom="0.75" header="0.3" footer="0.3"/>
  <pageSetup scale="92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370A-8729-4B47-B490-F16CF153A1FC}">
  <sheetPr codeName="Sheet3"/>
  <dimension ref="A1:J49"/>
  <sheetViews>
    <sheetView topLeftCell="A16" zoomScaleNormal="100" workbookViewId="0">
      <selection activeCell="I32" sqref="I32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43"/>
      <c r="J5" s="43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28</v>
      </c>
      <c r="J8" s="38" t="s">
        <v>28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40">
        <v>537</v>
      </c>
      <c r="J11" s="40">
        <v>537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17622.55</v>
      </c>
      <c r="J13" s="41">
        <v>17622.55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40">
        <f>J13*0.1*1/2</f>
        <v>881.12750000000005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1361.15</v>
      </c>
      <c r="J15" s="40">
        <v>1361.15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1">
        <v>223.75</v>
      </c>
      <c r="J16" s="40">
        <v>223.75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2">
        <v>100</v>
      </c>
      <c r="J17" s="40">
        <v>100</v>
      </c>
    </row>
    <row r="18" spans="1:10" x14ac:dyDescent="0.25">
      <c r="A18" s="25"/>
      <c r="B18" s="25" t="s">
        <v>31</v>
      </c>
      <c r="C18" s="25"/>
      <c r="D18" s="26"/>
      <c r="E18" s="26"/>
      <c r="F18" s="26"/>
      <c r="G18" s="26"/>
      <c r="H18" s="26"/>
      <c r="I18" s="17">
        <v>11146.49</v>
      </c>
      <c r="J18" s="17">
        <v>11146.49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 t="s">
        <v>24</v>
      </c>
      <c r="I19" s="16">
        <f>SUM(I13:I18)</f>
        <v>30453.940000000002</v>
      </c>
      <c r="J19" s="16">
        <f>SUM(J13:J18)</f>
        <v>31335.067499999997</v>
      </c>
    </row>
    <row r="20" spans="1:10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39" t="s">
        <v>8</v>
      </c>
      <c r="B21" s="25"/>
      <c r="C21" s="25"/>
      <c r="D21" s="26"/>
      <c r="E21" s="26"/>
      <c r="F21" s="26"/>
      <c r="G21" s="26"/>
      <c r="H21" s="26"/>
      <c r="I21" s="26"/>
      <c r="J21" s="26"/>
    </row>
    <row r="22" spans="1:10" x14ac:dyDescent="0.25">
      <c r="A22" s="25"/>
      <c r="B22" s="25" t="s">
        <v>9</v>
      </c>
      <c r="C22" s="25"/>
      <c r="D22" s="26"/>
      <c r="E22" s="26"/>
      <c r="F22" s="26"/>
      <c r="G22" s="26"/>
      <c r="H22" s="26"/>
      <c r="I22" s="16">
        <f>+'[1]393.80'!$I$27</f>
        <v>1006.875</v>
      </c>
      <c r="J22" s="16">
        <f>+'[1]393.80'!$J$27</f>
        <v>1006.875</v>
      </c>
    </row>
    <row r="23" spans="1:10" x14ac:dyDescent="0.25">
      <c r="A23" s="25"/>
      <c r="B23" s="25" t="s">
        <v>10</v>
      </c>
      <c r="C23" s="25"/>
      <c r="D23" s="26"/>
      <c r="E23" s="26"/>
      <c r="F23" s="26"/>
      <c r="G23" s="26"/>
      <c r="H23" s="26"/>
      <c r="I23" s="16">
        <f>+'[1]393.80'!$I$28</f>
        <v>1700</v>
      </c>
      <c r="J23" s="16">
        <f>+'[1]393.80'!$J$28</f>
        <v>1700</v>
      </c>
    </row>
    <row r="24" spans="1:10" x14ac:dyDescent="0.25">
      <c r="A24" s="25"/>
      <c r="B24" s="25" t="s">
        <v>11</v>
      </c>
      <c r="C24" s="25"/>
      <c r="D24" s="26"/>
      <c r="E24" s="26"/>
      <c r="F24" s="26"/>
      <c r="G24" s="26"/>
      <c r="H24" s="26"/>
      <c r="I24" s="16">
        <f>+'[1]393.80'!$I$29</f>
        <v>425</v>
      </c>
      <c r="J24" s="16">
        <f>+'[1]393.80'!$J$29</f>
        <v>425</v>
      </c>
    </row>
    <row r="25" spans="1:10" x14ac:dyDescent="0.25">
      <c r="A25" s="25"/>
      <c r="B25" s="25" t="s">
        <v>23</v>
      </c>
      <c r="C25" s="25"/>
      <c r="D25" s="26"/>
      <c r="E25" s="26"/>
      <c r="F25" s="26"/>
      <c r="G25" s="26"/>
      <c r="H25" s="26"/>
      <c r="I25" s="16">
        <f>I13*0.04/2</f>
        <v>352.45099999999996</v>
      </c>
      <c r="J25" s="16">
        <f>J13*0.04/2</f>
        <v>352.45099999999996</v>
      </c>
    </row>
    <row r="26" spans="1:10" x14ac:dyDescent="0.25">
      <c r="A26" s="25"/>
      <c r="B26" s="25" t="s">
        <v>12</v>
      </c>
      <c r="C26" s="25"/>
      <c r="D26" s="26"/>
      <c r="E26" s="26"/>
      <c r="F26" s="26"/>
      <c r="G26" s="26"/>
      <c r="H26" s="26"/>
      <c r="I26" s="16">
        <f>+'[1]393.80'!$I$31</f>
        <v>30</v>
      </c>
      <c r="J26" s="16">
        <f>+'[1]393.80'!$J$31</f>
        <v>30</v>
      </c>
    </row>
    <row r="27" spans="1:10" x14ac:dyDescent="0.25">
      <c r="A27" s="25"/>
      <c r="B27" s="25" t="s">
        <v>13</v>
      </c>
      <c r="C27" s="25"/>
      <c r="D27" s="26"/>
      <c r="E27" s="26"/>
      <c r="F27" s="26"/>
      <c r="G27" s="26"/>
      <c r="H27" s="26"/>
      <c r="I27" s="17">
        <f>+'[1]393.80'!$I$32</f>
        <v>100</v>
      </c>
      <c r="J27" s="17">
        <f>+'[1]393.80'!$J$32</f>
        <v>100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 t="s">
        <v>24</v>
      </c>
      <c r="I28" s="16">
        <f>SUM(I22:I27)</f>
        <v>3614.326</v>
      </c>
      <c r="J28" s="16">
        <f>SUM(J22:J27)</f>
        <v>3614.326</v>
      </c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25"/>
      <c r="B30" s="25"/>
      <c r="C30" s="25"/>
      <c r="D30" s="26"/>
      <c r="E30" s="26"/>
      <c r="F30" s="26"/>
      <c r="G30" s="26"/>
      <c r="H30" s="26"/>
      <c r="I30" s="26"/>
      <c r="J30" s="26"/>
    </row>
    <row r="31" spans="1:10" x14ac:dyDescent="0.25">
      <c r="A31" s="39" t="s">
        <v>14</v>
      </c>
      <c r="B31" s="25"/>
      <c r="C31" s="25"/>
      <c r="D31" s="26"/>
      <c r="E31" s="26"/>
      <c r="F31" s="26"/>
      <c r="G31" s="26"/>
      <c r="H31" s="26" t="s">
        <v>24</v>
      </c>
      <c r="I31" s="16">
        <f>+I19+I28</f>
        <v>34068.266000000003</v>
      </c>
      <c r="J31" s="16">
        <f>+J19+J28</f>
        <v>34949.393499999998</v>
      </c>
    </row>
    <row r="32" spans="1:10" x14ac:dyDescent="0.25">
      <c r="A32" s="25"/>
      <c r="B32" s="25"/>
      <c r="C32" s="25"/>
      <c r="D32" s="26"/>
      <c r="E32" s="26"/>
      <c r="F32" s="26"/>
      <c r="G32" s="26"/>
      <c r="H32" s="26"/>
      <c r="I32" s="26"/>
      <c r="J32" s="26"/>
    </row>
    <row r="33" spans="1:10" x14ac:dyDescent="0.25">
      <c r="A33" s="22" t="s">
        <v>15</v>
      </c>
      <c r="B33" s="23"/>
      <c r="C33" s="23"/>
      <c r="D33" s="18"/>
      <c r="E33" s="18"/>
      <c r="F33" s="18"/>
      <c r="G33" s="18"/>
      <c r="H33" s="18"/>
      <c r="I33" s="18"/>
      <c r="J33" s="18"/>
    </row>
    <row r="34" spans="1:10" x14ac:dyDescent="0.25">
      <c r="A34" s="23"/>
      <c r="B34" s="23" t="s">
        <v>16</v>
      </c>
      <c r="C34" s="23"/>
      <c r="D34" s="18"/>
      <c r="E34" s="18"/>
      <c r="F34" s="18"/>
      <c r="G34" s="18"/>
      <c r="H34" s="18" t="s">
        <v>24</v>
      </c>
      <c r="I34" s="19"/>
      <c r="J34" s="19"/>
    </row>
    <row r="35" spans="1:10" x14ac:dyDescent="0.25">
      <c r="A35" s="23"/>
      <c r="B35" s="23"/>
      <c r="C35" s="23"/>
      <c r="D35" s="18"/>
      <c r="E35" s="18"/>
      <c r="F35" s="18"/>
      <c r="G35" s="18"/>
      <c r="H35" s="18"/>
      <c r="I35" s="18"/>
      <c r="J35" s="18"/>
    </row>
    <row r="36" spans="1:10" x14ac:dyDescent="0.25">
      <c r="A36" s="22" t="s">
        <v>22</v>
      </c>
      <c r="B36" s="23"/>
      <c r="C36" s="23"/>
      <c r="D36" s="18"/>
      <c r="E36" s="18"/>
      <c r="F36" s="18"/>
      <c r="G36" s="18"/>
      <c r="H36" s="18" t="s">
        <v>24</v>
      </c>
      <c r="I36" s="19">
        <f>I34*0.12</f>
        <v>0</v>
      </c>
      <c r="J36" s="19">
        <f>J34*0.12</f>
        <v>0</v>
      </c>
    </row>
    <row r="37" spans="1:10" x14ac:dyDescent="0.25">
      <c r="A37" s="23"/>
      <c r="B37" s="23"/>
      <c r="C37" s="23"/>
      <c r="D37" s="18"/>
      <c r="E37" s="18"/>
      <c r="F37" s="18"/>
      <c r="G37" s="18"/>
      <c r="H37" s="18"/>
      <c r="I37" s="18"/>
      <c r="J37" s="18"/>
    </row>
    <row r="38" spans="1:10" ht="15.75" thickBot="1" x14ac:dyDescent="0.3">
      <c r="A38" s="22" t="s">
        <v>71</v>
      </c>
      <c r="B38" s="23"/>
      <c r="C38" s="23"/>
      <c r="D38" s="18"/>
      <c r="E38" s="18"/>
      <c r="F38" s="18"/>
      <c r="G38" s="18"/>
      <c r="H38" s="18" t="s">
        <v>24</v>
      </c>
      <c r="I38" s="20">
        <f>+I19+I28+I34+I36</f>
        <v>34068.266000000003</v>
      </c>
      <c r="J38" s="20">
        <f>+J19+J28+J34+J36</f>
        <v>34949.393499999998</v>
      </c>
    </row>
    <row r="39" spans="1:10" ht="15.75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24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x14ac:dyDescent="0.25">
      <c r="A43" s="18" t="s">
        <v>39</v>
      </c>
      <c r="B43" s="18"/>
      <c r="C43" s="18"/>
      <c r="D43" s="18"/>
      <c r="E43" s="18"/>
      <c r="F43" s="18"/>
      <c r="G43" s="18"/>
      <c r="H43" s="18"/>
      <c r="I43" s="21">
        <v>1</v>
      </c>
      <c r="J43" s="21">
        <v>1</v>
      </c>
    </row>
    <row r="44" spans="1:10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>
      <c r="A45" s="18" t="s">
        <v>26</v>
      </c>
      <c r="B45" s="18"/>
      <c r="C45" s="18"/>
      <c r="D45" s="18"/>
      <c r="E45" s="18"/>
      <c r="F45" s="18"/>
      <c r="G45" s="18"/>
      <c r="H45" s="18"/>
      <c r="I45" s="19">
        <f>I43*I38</f>
        <v>34068.266000000003</v>
      </c>
      <c r="J45" s="19">
        <f>J43*J38</f>
        <v>34949.393499999998</v>
      </c>
    </row>
    <row r="46" spans="1:1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.75" thickBot="1" x14ac:dyDescent="0.3">
      <c r="A47" s="18" t="s">
        <v>32</v>
      </c>
      <c r="B47" s="18"/>
      <c r="C47" s="18"/>
      <c r="D47" s="18"/>
      <c r="E47" s="18"/>
      <c r="F47" s="18"/>
      <c r="G47" s="18"/>
      <c r="H47" s="18"/>
      <c r="I47" s="20">
        <f>I45*12</f>
        <v>408819.19200000004</v>
      </c>
      <c r="J47" s="20">
        <f>J45*12</f>
        <v>419392.72199999995</v>
      </c>
    </row>
    <row r="48" spans="1:10" ht="15.75" thickTop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sheetProtection algorithmName="SHA-512" hashValue="rGMYnl6yCozCrOTaIx12LFiGEXVjn6C1MoOo651PMrFu+3jb559tMwkfEYXA+d3Me0ErAtOhCPSr8P48KlIU6A==" saltValue="wFJw7PALB5O0fldacFDyJg==" spinCount="100000" sheet="1" objects="1" scenarios="1"/>
  <mergeCells count="1">
    <mergeCell ref="I5:J5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1352-6711-4ADA-832D-CE4BC2019005}">
  <sheetPr codeName="Sheet4"/>
  <dimension ref="A1:J47"/>
  <sheetViews>
    <sheetView topLeftCell="A17" zoomScaleNormal="100" workbookViewId="0">
      <selection activeCell="I30" sqref="I30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+'[1]393.80'!$L$15</f>
        <v>413</v>
      </c>
      <c r="J11" s="16">
        <f>+'[1]393.80'!$M$15</f>
        <v>413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13553.28</v>
      </c>
      <c r="J13" s="41">
        <v>13553.28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40">
        <f>J13*10%*1/3</f>
        <v>451.77600000000007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1046.8399999999999</v>
      </c>
      <c r="J15" s="40">
        <v>1046.8399999999999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172.08</v>
      </c>
      <c r="J16" s="40">
        <v>172.08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0">
        <v>100</v>
      </c>
      <c r="J17" s="40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16">
        <f>SUM(I13:I17)</f>
        <v>14872.2</v>
      </c>
      <c r="J18" s="16">
        <f>SUM(J13:J17)</f>
        <v>15323.976000000001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+'[1]393.80'!$L$27</f>
        <v>774.375</v>
      </c>
      <c r="J21" s="16">
        <f>+'[1]393.80'!$M$27</f>
        <v>774.375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+'[1]393.80'!$L$28</f>
        <v>1190</v>
      </c>
      <c r="J22" s="16">
        <f>+'[1]393.80'!$M$28</f>
        <v>1232.5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/>
      <c r="J23" s="16"/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271.06560000000002</v>
      </c>
      <c r="J24" s="16">
        <f>J13*0.04/2</f>
        <v>271.06560000000002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+'[1]393.80'!$L$31</f>
        <v>10</v>
      </c>
      <c r="J25" s="16">
        <f>+'[1]393.80'!$M$31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+'[1]393.80'!$I$32</f>
        <v>100</v>
      </c>
      <c r="J26" s="17">
        <f>+'[1]393.80'!$J$32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2345.4405999999999</v>
      </c>
      <c r="J27" s="16">
        <f>SUM(J21:J26)</f>
        <v>2387.9405999999999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+I18+I27</f>
        <v>17217.640599999999</v>
      </c>
      <c r="J30" s="16">
        <f>+J18+J27</f>
        <v>17711.9166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G32" s="18"/>
      <c r="H32" s="18"/>
      <c r="I32" s="18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G33" s="18"/>
      <c r="H33" s="18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G34" s="18"/>
      <c r="H34" s="18"/>
      <c r="I34" s="18"/>
      <c r="J34" s="18"/>
    </row>
    <row r="35" spans="1:10" x14ac:dyDescent="0.25">
      <c r="A35" s="22" t="s">
        <v>22</v>
      </c>
      <c r="B35" s="23"/>
      <c r="C35" s="23"/>
      <c r="D35" s="18"/>
      <c r="E35" s="18"/>
      <c r="F35" s="18"/>
      <c r="G35" s="18"/>
      <c r="H35" s="18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G36" s="18"/>
      <c r="H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G37" s="18"/>
      <c r="H37" s="18" t="s">
        <v>24</v>
      </c>
      <c r="I37" s="20">
        <f>+I18+I27+I33+I35</f>
        <v>17217.640599999999</v>
      </c>
      <c r="J37" s="20">
        <f>+J18+J27+J33+J35</f>
        <v>17711.9166</v>
      </c>
    </row>
    <row r="38" spans="1:10" ht="15.75" thickTop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 s="24" t="s">
        <v>36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18" t="s">
        <v>38</v>
      </c>
      <c r="B42" s="18"/>
      <c r="C42" s="18"/>
      <c r="D42" s="18"/>
      <c r="E42" s="18"/>
      <c r="F42" s="18"/>
      <c r="G42" s="18"/>
      <c r="H42" s="18"/>
      <c r="I42" s="21">
        <v>2</v>
      </c>
      <c r="J42" s="21">
        <v>1</v>
      </c>
    </row>
    <row r="43" spans="1:10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x14ac:dyDescent="0.25">
      <c r="A44" s="18" t="s">
        <v>40</v>
      </c>
      <c r="B44" s="18"/>
      <c r="C44" s="18"/>
      <c r="D44" s="18"/>
      <c r="E44" s="18"/>
      <c r="F44" s="18"/>
      <c r="G44" s="18"/>
      <c r="H44" s="18"/>
      <c r="I44" s="19">
        <f>I42*I37</f>
        <v>34435.281199999998</v>
      </c>
      <c r="J44" s="19">
        <f>J42*J37</f>
        <v>17711.9166</v>
      </c>
    </row>
    <row r="45" spans="1:10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5.75" thickBot="1" x14ac:dyDescent="0.3">
      <c r="A46" s="18" t="s">
        <v>37</v>
      </c>
      <c r="B46" s="18"/>
      <c r="C46" s="18"/>
      <c r="D46" s="18"/>
      <c r="E46" s="18"/>
      <c r="F46" s="18"/>
      <c r="G46" s="18"/>
      <c r="H46" s="18"/>
      <c r="I46" s="20">
        <f>I44*12</f>
        <v>413223.37439999997</v>
      </c>
      <c r="J46" s="20">
        <f>J44*12</f>
        <v>212542.99920000002</v>
      </c>
    </row>
    <row r="47" spans="1:10" ht="15.75" thickTop="1" x14ac:dyDescent="0.25"/>
  </sheetData>
  <sheetProtection algorithmName="SHA-512" hashValue="DsIwevL2xTIUrczntNdu2KVhEpQ4SCtpsMd/hCf+LP3PfF/gVJ6kc4bC7NoYJy8RN556C7umIgkmBzWw1FZeVg==" saltValue="DbtWSatfc32v4iIqfPA0pg==" spinCount="100000" sheet="1" objects="1" scenarios="1"/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580C-FB44-4118-A443-428053719FAE}">
  <sheetPr codeName="Sheet5"/>
  <dimension ref="A1:J47"/>
  <sheetViews>
    <sheetView topLeftCell="A13" zoomScale="106" zoomScaleNormal="106" workbookViewId="0">
      <selection activeCell="I27" sqref="I27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+'[1]393.80'!$L$15</f>
        <v>413</v>
      </c>
      <c r="J11" s="16">
        <f>+'[1]393.80'!$M$15</f>
        <v>413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13553.28</v>
      </c>
      <c r="J13" s="41">
        <v>13553.28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40">
        <f>J13*10%*1/3</f>
        <v>451.77600000000007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1046.8399999999999</v>
      </c>
      <c r="J15" s="40">
        <v>1046.8399999999999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172.08</v>
      </c>
      <c r="J16" s="40">
        <v>172.08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17">
        <v>100</v>
      </c>
      <c r="J17" s="17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16">
        <f>SUM(I13:I17)</f>
        <v>14872.2</v>
      </c>
      <c r="J18" s="16">
        <f>SUM(J13:J17)</f>
        <v>15323.976000000001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+'[1]393.80'!$L$27</f>
        <v>774.375</v>
      </c>
      <c r="J21" s="16">
        <f>+'[1]393.80'!$M$27</f>
        <v>774.375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+'[1]393.80'!$L$28</f>
        <v>1190</v>
      </c>
      <c r="J22" s="16">
        <f>+'[1]393.80'!$M$28</f>
        <v>1232.5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/>
      <c r="J23" s="16"/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271.06560000000002</v>
      </c>
      <c r="J24" s="16">
        <f>J13*0.04/2</f>
        <v>271.06560000000002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+'[1]393.80'!$L$31</f>
        <v>10</v>
      </c>
      <c r="J25" s="16">
        <f>+'[1]393.80'!$M$31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+'[1]393.80'!$I$32</f>
        <v>100</v>
      </c>
      <c r="J26" s="17">
        <f>+'[1]393.80'!$J$32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2345.4405999999999</v>
      </c>
      <c r="J27" s="16">
        <f>SUM(J21:J26)</f>
        <v>2387.9405999999999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+I18+I27</f>
        <v>17217.640599999999</v>
      </c>
      <c r="J30" s="16">
        <f>+J18+J27</f>
        <v>17711.9166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I32" s="18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G33" s="18"/>
      <c r="H33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I34" s="18"/>
      <c r="J34" s="18"/>
    </row>
    <row r="35" spans="1:10" x14ac:dyDescent="0.25">
      <c r="A35" s="22" t="s">
        <v>22</v>
      </c>
      <c r="B35" s="23"/>
      <c r="C35" s="23"/>
      <c r="D35" s="18"/>
      <c r="E35" s="18"/>
      <c r="F35" s="18"/>
      <c r="H35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H37" t="s">
        <v>24</v>
      </c>
      <c r="I37" s="20">
        <f>+I18+I27+I33+I35</f>
        <v>17217.640599999999</v>
      </c>
      <c r="J37" s="20">
        <f>+J18+J27+J33+J35</f>
        <v>17711.9166</v>
      </c>
    </row>
    <row r="38" spans="1:10" ht="15.75" thickTop="1" x14ac:dyDescent="0.25">
      <c r="A38" s="18"/>
      <c r="B38" s="18"/>
      <c r="C38" s="18"/>
      <c r="D38" s="18"/>
      <c r="E38" s="18"/>
      <c r="F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I39" s="18"/>
      <c r="J39" s="18"/>
    </row>
    <row r="40" spans="1:10" x14ac:dyDescent="0.25">
      <c r="A40" s="24" t="s">
        <v>36</v>
      </c>
      <c r="B40" s="18"/>
      <c r="C40" s="18"/>
      <c r="D40" s="18"/>
      <c r="E40" s="18"/>
      <c r="F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I41" s="18"/>
      <c r="J41" s="18"/>
    </row>
    <row r="42" spans="1:10" x14ac:dyDescent="0.25">
      <c r="A42" s="18" t="s">
        <v>38</v>
      </c>
      <c r="B42" s="18"/>
      <c r="C42" s="18"/>
      <c r="D42" s="18"/>
      <c r="E42" s="18"/>
      <c r="F42" s="18"/>
      <c r="I42" s="21">
        <v>3</v>
      </c>
      <c r="J42" s="21">
        <v>1</v>
      </c>
    </row>
    <row r="43" spans="1:10" x14ac:dyDescent="0.25">
      <c r="A43" s="18"/>
      <c r="B43" s="18"/>
      <c r="C43" s="18"/>
      <c r="D43" s="18"/>
      <c r="E43" s="18"/>
      <c r="F43" s="18"/>
      <c r="I43" s="18"/>
      <c r="J43" s="18"/>
    </row>
    <row r="44" spans="1:10" x14ac:dyDescent="0.25">
      <c r="A44" s="18" t="s">
        <v>41</v>
      </c>
      <c r="B44" s="18"/>
      <c r="C44" s="18"/>
      <c r="D44" s="18"/>
      <c r="E44" s="18"/>
      <c r="F44" s="18"/>
      <c r="I44" s="19">
        <f>I42*I37</f>
        <v>51652.921799999996</v>
      </c>
      <c r="J44" s="19">
        <f>J42*J37</f>
        <v>17711.9166</v>
      </c>
    </row>
    <row r="45" spans="1:10" x14ac:dyDescent="0.25">
      <c r="A45" s="18"/>
      <c r="B45" s="18"/>
      <c r="C45" s="18"/>
      <c r="D45" s="18"/>
      <c r="E45" s="18"/>
      <c r="F45" s="18"/>
      <c r="I45" s="18"/>
      <c r="J45" s="18"/>
    </row>
    <row r="46" spans="1:10" ht="15.75" thickBot="1" x14ac:dyDescent="0.3">
      <c r="A46" s="18" t="s">
        <v>42</v>
      </c>
      <c r="B46" s="18"/>
      <c r="C46" s="18"/>
      <c r="D46" s="18"/>
      <c r="E46" s="18"/>
      <c r="F46" s="18"/>
      <c r="I46" s="20">
        <f>I44*12</f>
        <v>619835.0615999999</v>
      </c>
      <c r="J46" s="20">
        <f>J44*12</f>
        <v>212542.99920000002</v>
      </c>
    </row>
    <row r="47" spans="1:10" ht="15.75" thickTop="1" x14ac:dyDescent="0.25">
      <c r="A47" s="18"/>
      <c r="B47" s="18"/>
      <c r="C47" s="18"/>
      <c r="D47" s="18"/>
      <c r="E47" s="18"/>
      <c r="F47" s="18"/>
    </row>
  </sheetData>
  <sheetProtection algorithmName="SHA-512" hashValue="7hky0bV9U8QpMnkZSwm07msem7FJ5GePkBPB4rwUormCmQgl2zKsUflmoGWhTQbf/99Yazd0MTbIg3WAawXkAQ==" saltValue="a7/h7iKB+7gW5k2knbFfAA==" spinCount="100000" sheet="1" objects="1" scenarios="1"/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9385-B8E1-4BD0-AB7F-DDBF3183067D}">
  <sheetPr codeName="Sheet6"/>
  <dimension ref="A1:J48"/>
  <sheetViews>
    <sheetView topLeftCell="A13" zoomScale="98" zoomScaleNormal="98" workbookViewId="0">
      <selection activeCell="I31" sqref="I31"/>
    </sheetView>
  </sheetViews>
  <sheetFormatPr defaultRowHeight="15" x14ac:dyDescent="0.25"/>
  <cols>
    <col min="8" max="8" width="2" bestFit="1" customWidth="1"/>
    <col min="9" max="9" width="15.85546875" bestFit="1" customWidth="1"/>
    <col min="10" max="10" width="15.85546875" hidden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10" x14ac:dyDescent="0.25">
      <c r="A2" s="26" t="s">
        <v>66</v>
      </c>
      <c r="B2" s="26"/>
      <c r="C2" s="26"/>
      <c r="D2" s="26"/>
      <c r="E2" s="26"/>
      <c r="F2" s="26"/>
      <c r="G2" s="26"/>
      <c r="H2" s="26"/>
      <c r="I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28</v>
      </c>
      <c r="J8" s="8" t="s">
        <v>28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+'[1]393.80'!$L$15</f>
        <v>413</v>
      </c>
      <c r="J11" s="3">
        <f>+'[1]393.80'!$M$15</f>
        <v>413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13553.28</v>
      </c>
      <c r="J13" s="3">
        <f>+'[1]393.80'!$M$17</f>
        <v>13553.28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3">
        <f>+'[1]393.80'!$M$18</f>
        <v>451.77600000000007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1046.8399999999999</v>
      </c>
      <c r="J15" s="3">
        <f>+'[1]393.80'!$M$19</f>
        <v>1046.8399999999999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172.08</v>
      </c>
      <c r="J16" s="3">
        <f>+'[1]393.80'!$M$20</f>
        <v>172.08333333333334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0">
        <v>100</v>
      </c>
      <c r="J17" s="9">
        <f>+'[1]393.80'!$J$21</f>
        <v>100</v>
      </c>
    </row>
    <row r="18" spans="1:10" x14ac:dyDescent="0.25">
      <c r="A18" s="25"/>
      <c r="B18" s="25" t="s">
        <v>35</v>
      </c>
      <c r="C18" s="25"/>
      <c r="D18" s="26"/>
      <c r="E18" s="26"/>
      <c r="F18" s="26"/>
      <c r="G18" s="26"/>
      <c r="H18" s="26"/>
      <c r="I18" s="44">
        <v>8572.82</v>
      </c>
      <c r="J18" s="9">
        <f>+'[1]393.80'!$O$23</f>
        <v>8572.8173000000006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 t="s">
        <v>24</v>
      </c>
      <c r="I19" s="45">
        <f>SUM(I13:I18)</f>
        <v>23445.02</v>
      </c>
      <c r="J19" s="10">
        <f>SUM(J13:J18)</f>
        <v>23896.796633333335</v>
      </c>
    </row>
    <row r="20" spans="1:10" x14ac:dyDescent="0.25">
      <c r="A20" s="25"/>
      <c r="B20" s="25"/>
      <c r="C20" s="25"/>
      <c r="D20" s="26"/>
      <c r="E20" s="26"/>
      <c r="F20" s="26"/>
      <c r="G20" s="26"/>
      <c r="H20" s="26"/>
      <c r="I20" s="26"/>
    </row>
    <row r="21" spans="1:10" x14ac:dyDescent="0.25">
      <c r="A21" s="39" t="s">
        <v>8</v>
      </c>
      <c r="B21" s="25"/>
      <c r="C21" s="25"/>
      <c r="D21" s="26"/>
      <c r="E21" s="26"/>
      <c r="F21" s="26"/>
      <c r="G21" s="26"/>
      <c r="H21" s="26"/>
      <c r="I21" s="26"/>
    </row>
    <row r="22" spans="1:10" x14ac:dyDescent="0.25">
      <c r="A22" s="25"/>
      <c r="B22" s="25" t="s">
        <v>9</v>
      </c>
      <c r="C22" s="25"/>
      <c r="D22" s="26"/>
      <c r="E22" s="26"/>
      <c r="F22" s="26"/>
      <c r="G22" s="26"/>
      <c r="H22" s="26"/>
      <c r="I22" s="16">
        <f>+'[1]393.80'!$L$27</f>
        <v>774.375</v>
      </c>
      <c r="J22" s="3">
        <f>+'[1]393.80'!$M$27</f>
        <v>774.375</v>
      </c>
    </row>
    <row r="23" spans="1:10" x14ac:dyDescent="0.25">
      <c r="A23" s="25"/>
      <c r="B23" s="25" t="s">
        <v>10</v>
      </c>
      <c r="C23" s="25"/>
      <c r="D23" s="26"/>
      <c r="E23" s="26"/>
      <c r="F23" s="26"/>
      <c r="G23" s="26"/>
      <c r="H23" s="26"/>
      <c r="I23" s="16">
        <f>+'[1]393.80'!$O$28</f>
        <v>1700</v>
      </c>
      <c r="J23" s="3">
        <f>+'[1]393.80'!$P$28</f>
        <v>1700</v>
      </c>
    </row>
    <row r="24" spans="1:10" x14ac:dyDescent="0.25">
      <c r="A24" s="25"/>
      <c r="B24" s="25" t="s">
        <v>11</v>
      </c>
      <c r="C24" s="25"/>
      <c r="D24" s="26"/>
      <c r="E24" s="26"/>
      <c r="F24" s="26"/>
      <c r="G24" s="26"/>
      <c r="H24" s="26"/>
      <c r="I24" s="16">
        <f>+'[1]393.80'!$O$29</f>
        <v>212.5</v>
      </c>
      <c r="J24" s="3">
        <f>+'[1]393.80'!$P$29</f>
        <v>255</v>
      </c>
    </row>
    <row r="25" spans="1:10" x14ac:dyDescent="0.25">
      <c r="A25" s="25"/>
      <c r="B25" s="25" t="s">
        <v>23</v>
      </c>
      <c r="C25" s="25"/>
      <c r="D25" s="26"/>
      <c r="E25" s="26"/>
      <c r="F25" s="26"/>
      <c r="G25" s="26"/>
      <c r="H25" s="26"/>
      <c r="I25" s="16">
        <f>I13*0.04/2</f>
        <v>271.06560000000002</v>
      </c>
      <c r="J25" s="3">
        <f>+'[1]393.80'!$M$30</f>
        <v>271.06560000000002</v>
      </c>
    </row>
    <row r="26" spans="1:10" x14ac:dyDescent="0.25">
      <c r="A26" s="25"/>
      <c r="B26" s="25" t="s">
        <v>12</v>
      </c>
      <c r="C26" s="25"/>
      <c r="D26" s="26"/>
      <c r="E26" s="26"/>
      <c r="F26" s="26"/>
      <c r="G26" s="26"/>
      <c r="H26" s="26"/>
      <c r="I26" s="16">
        <f>+'[1]393.80'!$O$31</f>
        <v>30</v>
      </c>
      <c r="J26" s="3">
        <f>+'[1]393.80'!$P$31</f>
        <v>30</v>
      </c>
    </row>
    <row r="27" spans="1:10" x14ac:dyDescent="0.25">
      <c r="A27" s="25"/>
      <c r="B27" s="25" t="s">
        <v>13</v>
      </c>
      <c r="C27" s="25"/>
      <c r="D27" s="26"/>
      <c r="E27" s="26"/>
      <c r="F27" s="26"/>
      <c r="G27" s="26"/>
      <c r="H27" s="26"/>
      <c r="I27" s="17">
        <f>+'[1]393.80'!$I$32</f>
        <v>100</v>
      </c>
      <c r="J27" s="4">
        <f>+'[1]393.80'!$J$32</f>
        <v>100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 t="s">
        <v>24</v>
      </c>
      <c r="I28" s="16">
        <f>SUM(I22:I27)</f>
        <v>3087.9405999999999</v>
      </c>
      <c r="J28" s="3">
        <f>SUM(J22:J27)</f>
        <v>3130.4405999999999</v>
      </c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</row>
    <row r="30" spans="1:10" x14ac:dyDescent="0.25">
      <c r="A30" s="25"/>
      <c r="B30" s="25"/>
      <c r="C30" s="25"/>
      <c r="D30" s="26"/>
      <c r="E30" s="26"/>
      <c r="F30" s="26"/>
      <c r="G30" s="26"/>
      <c r="H30" s="26"/>
      <c r="I30" s="26"/>
    </row>
    <row r="31" spans="1:10" x14ac:dyDescent="0.25">
      <c r="A31" s="39" t="s">
        <v>14</v>
      </c>
      <c r="B31" s="25"/>
      <c r="C31" s="25"/>
      <c r="D31" s="26"/>
      <c r="E31" s="26"/>
      <c r="F31" s="26"/>
      <c r="G31" s="26"/>
      <c r="H31" s="26" t="s">
        <v>24</v>
      </c>
      <c r="I31" s="16">
        <f>+'[1]393.80'!$O$36</f>
        <v>26532.961233333335</v>
      </c>
      <c r="J31" s="3">
        <f>+'[1]393.80'!$P$36</f>
        <v>27253.12523333334</v>
      </c>
    </row>
    <row r="32" spans="1:10" x14ac:dyDescent="0.25">
      <c r="A32" s="25"/>
      <c r="B32" s="25"/>
      <c r="C32" s="25"/>
      <c r="D32" s="26"/>
      <c r="E32" s="26"/>
      <c r="F32" s="26"/>
      <c r="G32" s="26"/>
      <c r="H32" s="26"/>
      <c r="I32" s="26"/>
    </row>
    <row r="33" spans="1:10" x14ac:dyDescent="0.25">
      <c r="A33" s="22" t="s">
        <v>15</v>
      </c>
      <c r="B33" s="23"/>
      <c r="C33" s="23"/>
      <c r="D33" s="18"/>
      <c r="E33" s="18"/>
      <c r="F33" s="18"/>
      <c r="G33" s="18"/>
      <c r="I33" s="19"/>
    </row>
    <row r="34" spans="1:10" x14ac:dyDescent="0.25">
      <c r="A34" s="23"/>
      <c r="B34" s="23" t="s">
        <v>16</v>
      </c>
      <c r="C34" s="23"/>
      <c r="D34" s="18"/>
      <c r="E34" s="18"/>
      <c r="F34" s="18"/>
      <c r="G34" s="18"/>
      <c r="H34" t="s">
        <v>24</v>
      </c>
      <c r="I34" s="19"/>
      <c r="J34" s="3">
        <f>+'[1]393.80'!$P$39</f>
        <v>6540.7500560000017</v>
      </c>
    </row>
    <row r="35" spans="1:10" x14ac:dyDescent="0.25">
      <c r="A35" s="23"/>
      <c r="B35" s="23"/>
      <c r="C35" s="23"/>
      <c r="D35" s="18"/>
      <c r="E35" s="18"/>
      <c r="F35" s="18"/>
      <c r="G35" s="18"/>
      <c r="I35" s="18"/>
      <c r="J35" s="3"/>
    </row>
    <row r="36" spans="1:10" x14ac:dyDescent="0.25">
      <c r="A36" s="22" t="s">
        <v>22</v>
      </c>
      <c r="B36" s="23"/>
      <c r="C36" s="23"/>
      <c r="D36" s="18"/>
      <c r="E36" s="18"/>
      <c r="F36" s="18"/>
      <c r="G36" s="18"/>
      <c r="H36" t="s">
        <v>24</v>
      </c>
      <c r="I36" s="19">
        <f>I34*0.12</f>
        <v>0</v>
      </c>
      <c r="J36" s="3">
        <f>+'[1]393.80'!$P$41</f>
        <v>784.8900067200002</v>
      </c>
    </row>
    <row r="37" spans="1:10" x14ac:dyDescent="0.25">
      <c r="A37" s="23"/>
      <c r="B37" s="23"/>
      <c r="C37" s="23"/>
      <c r="D37" s="18"/>
      <c r="E37" s="18"/>
      <c r="F37" s="18"/>
      <c r="G37" s="18"/>
      <c r="I37" s="18"/>
    </row>
    <row r="38" spans="1:10" ht="15.75" thickBot="1" x14ac:dyDescent="0.3">
      <c r="A38" s="22" t="s">
        <v>71</v>
      </c>
      <c r="B38" s="23"/>
      <c r="C38" s="23"/>
      <c r="D38" s="18"/>
      <c r="E38" s="18"/>
      <c r="F38" s="18"/>
      <c r="G38" s="18"/>
      <c r="H38" t="s">
        <v>24</v>
      </c>
      <c r="I38" s="20">
        <f>+I19+I28+I34+I36</f>
        <v>26532.960599999999</v>
      </c>
      <c r="J38" s="5">
        <f>+J31+J34+J36</f>
        <v>34578.765296053345</v>
      </c>
    </row>
    <row r="39" spans="1:10" ht="15.75" thickTop="1" x14ac:dyDescent="0.25">
      <c r="A39" s="18"/>
      <c r="B39" s="18"/>
      <c r="C39" s="18"/>
      <c r="D39" s="18"/>
      <c r="E39" s="18"/>
      <c r="F39" s="18"/>
      <c r="G39" s="18"/>
      <c r="I39" s="18"/>
    </row>
    <row r="40" spans="1:10" x14ac:dyDescent="0.25">
      <c r="A40" s="18"/>
      <c r="B40" s="18"/>
      <c r="C40" s="18"/>
      <c r="D40" s="18"/>
      <c r="E40" s="18"/>
      <c r="F40" s="18"/>
      <c r="G40" s="18"/>
      <c r="I40" s="18"/>
    </row>
    <row r="41" spans="1:10" x14ac:dyDescent="0.25">
      <c r="A41" s="24" t="s">
        <v>36</v>
      </c>
      <c r="B41" s="18"/>
      <c r="C41" s="18"/>
      <c r="D41" s="18"/>
      <c r="E41" s="18"/>
      <c r="F41" s="18"/>
      <c r="G41" s="18"/>
      <c r="I41" s="18"/>
    </row>
    <row r="42" spans="1:10" x14ac:dyDescent="0.25">
      <c r="A42" s="18"/>
      <c r="B42" s="18"/>
      <c r="C42" s="18"/>
      <c r="D42" s="18"/>
      <c r="E42" s="18"/>
      <c r="F42" s="18"/>
      <c r="G42" s="18"/>
      <c r="I42" s="18"/>
    </row>
    <row r="43" spans="1:10" x14ac:dyDescent="0.25">
      <c r="A43" s="18" t="s">
        <v>43</v>
      </c>
      <c r="B43" s="18"/>
      <c r="C43" s="18"/>
      <c r="D43" s="18"/>
      <c r="E43" s="18"/>
      <c r="F43" s="18"/>
      <c r="G43" s="18"/>
      <c r="I43" s="21">
        <v>4</v>
      </c>
      <c r="J43" s="7"/>
    </row>
    <row r="44" spans="1:10" x14ac:dyDescent="0.25">
      <c r="A44" s="18"/>
      <c r="B44" s="18"/>
      <c r="C44" s="18"/>
      <c r="D44" s="18"/>
      <c r="E44" s="18"/>
      <c r="F44" s="18"/>
      <c r="G44" s="18"/>
      <c r="I44" s="18"/>
    </row>
    <row r="45" spans="1:10" x14ac:dyDescent="0.25">
      <c r="A45" s="18" t="s">
        <v>41</v>
      </c>
      <c r="B45" s="18"/>
      <c r="C45" s="18"/>
      <c r="D45" s="18"/>
      <c r="E45" s="18"/>
      <c r="F45" s="18"/>
      <c r="G45" s="18"/>
      <c r="I45" s="19">
        <f>I43*I38</f>
        <v>106131.84239999999</v>
      </c>
      <c r="J45" s="3"/>
    </row>
    <row r="46" spans="1:10" x14ac:dyDescent="0.25">
      <c r="A46" s="18"/>
      <c r="B46" s="18"/>
      <c r="C46" s="18"/>
      <c r="D46" s="18"/>
      <c r="E46" s="18"/>
      <c r="F46" s="18"/>
      <c r="G46" s="18"/>
      <c r="I46" s="18"/>
    </row>
    <row r="47" spans="1:10" ht="15.75" thickBot="1" x14ac:dyDescent="0.3">
      <c r="A47" s="18" t="s">
        <v>44</v>
      </c>
      <c r="B47" s="18"/>
      <c r="C47" s="18"/>
      <c r="D47" s="18"/>
      <c r="E47" s="18"/>
      <c r="F47" s="18"/>
      <c r="G47" s="18"/>
      <c r="I47" s="20">
        <f>I45*12</f>
        <v>1273582.1088</v>
      </c>
    </row>
    <row r="48" spans="1:10" ht="15.75" thickTop="1" x14ac:dyDescent="0.25"/>
  </sheetData>
  <sheetProtection algorithmName="SHA-512" hashValue="HvDQSdfXEJyHu7LodtJi3TZbi/rtZKu/gn6/V1iQOajvBKWZh/FLe3u4Io/zbyIf3iCUN7fJbMPtXqQ/BCZcUg==" saltValue="+nSH6l8ALCH/OuAcvGRwKQ==" spinCount="100000" sheet="1" objects="1" scenarios="1"/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01C9-D06C-4D87-90FB-7E41991C3CB5}">
  <sheetPr codeName="Sheet7"/>
  <dimension ref="A1:J47"/>
  <sheetViews>
    <sheetView topLeftCell="A10" zoomScale="106" zoomScaleNormal="106" workbookViewId="0">
      <selection activeCell="I34" sqref="I34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+'[1]393.80'!$AN$15</f>
        <v>373</v>
      </c>
      <c r="J11" s="16">
        <f>+'[1]393.80'!$AO$15</f>
        <v>373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6">
        <v>12240.62</v>
      </c>
      <c r="J13" s="46">
        <v>12240.62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6">
        <v>0</v>
      </c>
      <c r="J14" s="40">
        <f>J13*10%*1/3</f>
        <v>408.02066666666673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945.45</v>
      </c>
      <c r="J15" s="40">
        <v>945.45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155.41999999999999</v>
      </c>
      <c r="J16" s="40">
        <v>155.41999999999999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6">
        <v>100</v>
      </c>
      <c r="J17" s="46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45">
        <f>SUM(I13:I17)</f>
        <v>13441.490000000002</v>
      </c>
      <c r="J18" s="45">
        <f>SUM(J13:J17)</f>
        <v>13849.510666666669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+'[1]393.80'!$AN$27</f>
        <v>699.375</v>
      </c>
      <c r="J21" s="16">
        <f>+'[1]393.80'!$AO$27</f>
        <v>699.375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+'[1]393.80'!$AN$28</f>
        <v>1062.5</v>
      </c>
      <c r="J22" s="16">
        <f>+'[1]393.80'!$AO$28</f>
        <v>1105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>
        <v>0</v>
      </c>
      <c r="J23" s="16">
        <v>0</v>
      </c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244.81240000000003</v>
      </c>
      <c r="J24" s="16">
        <f>J13*0.04/2</f>
        <v>244.81240000000003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+'[1]393.80'!$AN$31</f>
        <v>10</v>
      </c>
      <c r="J25" s="16">
        <f>+'[1]393.80'!$AO$31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+'[1]393.80'!$I$32</f>
        <v>100</v>
      </c>
      <c r="J26" s="17">
        <f>+'[1]393.80'!$J$32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2116.6873999999998</v>
      </c>
      <c r="J27" s="16">
        <f>SUM(J21:J26)</f>
        <v>2159.1873999999998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+I27+I18</f>
        <v>15558.1774</v>
      </c>
      <c r="J30" s="16">
        <f>+J27+J18</f>
        <v>16008.698066666668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G32" s="18"/>
      <c r="I32" s="19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G33" s="18"/>
      <c r="H33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G34" s="18"/>
      <c r="I34" s="18"/>
      <c r="J34" s="19"/>
    </row>
    <row r="35" spans="1:10" x14ac:dyDescent="0.25">
      <c r="A35" s="22" t="s">
        <v>22</v>
      </c>
      <c r="B35" s="23"/>
      <c r="C35" s="23"/>
      <c r="D35" s="18"/>
      <c r="E35" s="18"/>
      <c r="F35" s="18"/>
      <c r="G35" s="18"/>
      <c r="H35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G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G37" s="18"/>
      <c r="H37" t="s">
        <v>24</v>
      </c>
      <c r="I37" s="20">
        <f>+I18+I27+I33+I35</f>
        <v>15558.1774</v>
      </c>
      <c r="J37" s="20">
        <f>+J30+J33+J35</f>
        <v>16008.698066666668</v>
      </c>
    </row>
    <row r="38" spans="1:10" ht="15.75" thickTop="1" x14ac:dyDescent="0.25">
      <c r="A38" s="18"/>
      <c r="B38" s="18"/>
      <c r="C38" s="18"/>
      <c r="D38" s="18"/>
      <c r="E38" s="18"/>
      <c r="F38" s="18"/>
      <c r="G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I39" s="18"/>
      <c r="J39" s="18"/>
    </row>
    <row r="40" spans="1:10" x14ac:dyDescent="0.25">
      <c r="A40" s="24" t="s">
        <v>45</v>
      </c>
      <c r="B40" s="18"/>
      <c r="C40" s="18"/>
      <c r="D40" s="18"/>
      <c r="E40" s="18"/>
      <c r="F40" s="18"/>
      <c r="G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I41" s="18"/>
      <c r="J41" s="18"/>
    </row>
    <row r="42" spans="1:10" x14ac:dyDescent="0.25">
      <c r="A42" s="18" t="s">
        <v>47</v>
      </c>
      <c r="B42" s="18"/>
      <c r="C42" s="18"/>
      <c r="D42" s="18"/>
      <c r="E42" s="18"/>
      <c r="F42" s="18"/>
      <c r="G42" s="18"/>
      <c r="I42" s="21">
        <v>2</v>
      </c>
      <c r="J42" s="21">
        <v>1</v>
      </c>
    </row>
    <row r="43" spans="1:10" x14ac:dyDescent="0.25">
      <c r="A43" s="18"/>
      <c r="B43" s="18"/>
      <c r="C43" s="18"/>
      <c r="D43" s="18"/>
      <c r="E43" s="18"/>
      <c r="F43" s="18"/>
      <c r="G43" s="18"/>
      <c r="I43" s="18"/>
      <c r="J43" s="18"/>
    </row>
    <row r="44" spans="1:10" x14ac:dyDescent="0.25">
      <c r="A44" s="18" t="s">
        <v>46</v>
      </c>
      <c r="B44" s="18"/>
      <c r="C44" s="18"/>
      <c r="D44" s="18"/>
      <c r="E44" s="18"/>
      <c r="F44" s="18"/>
      <c r="G44" s="18"/>
      <c r="I44" s="19">
        <f>I42*I37</f>
        <v>31116.354800000001</v>
      </c>
      <c r="J44" s="19">
        <f>J42*J37</f>
        <v>16008.698066666668</v>
      </c>
    </row>
    <row r="45" spans="1:10" x14ac:dyDescent="0.25">
      <c r="A45" s="18"/>
      <c r="B45" s="18"/>
      <c r="C45" s="18"/>
      <c r="D45" s="18"/>
      <c r="E45" s="18"/>
      <c r="F45" s="18"/>
      <c r="G45" s="18"/>
      <c r="I45" s="18"/>
      <c r="J45" s="18"/>
    </row>
    <row r="46" spans="1:10" ht="15.75" thickBot="1" x14ac:dyDescent="0.3">
      <c r="A46" s="18" t="s">
        <v>49</v>
      </c>
      <c r="B46" s="18"/>
      <c r="C46" s="18"/>
      <c r="D46" s="18"/>
      <c r="E46" s="18"/>
      <c r="F46" s="18"/>
      <c r="G46" s="18"/>
      <c r="I46" s="20">
        <f>I44*12</f>
        <v>373396.25760000001</v>
      </c>
      <c r="J46" s="20">
        <f>J44*12</f>
        <v>192104.37680000003</v>
      </c>
    </row>
    <row r="47" spans="1:10" ht="15.75" thickTop="1" x14ac:dyDescent="0.25"/>
  </sheetData>
  <sheetProtection algorithmName="SHA-512" hashValue="CKDHf3IZXV4UdsrQJ3e9/jj8ynCAOtfBgPtkaSTfKdHC6QGUrRBS2Kvapv2d+UBcisVKs1jY4+JhIaJIqn10aQ==" saltValue="MmFFOHK30zNkFMlhyBlQQg==" spinCount="100000" sheet="1" objects="1" scenarios="1"/>
  <pageMargins left="0.7" right="0.7" top="0.75" bottom="0.75" header="0.3" footer="0.3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D859-5F60-418E-AC59-4C526783C805}">
  <sheetPr codeName="Sheet8"/>
  <dimension ref="A1:J47"/>
  <sheetViews>
    <sheetView topLeftCell="A16" zoomScale="98" zoomScaleNormal="98" workbookViewId="0">
      <selection activeCell="I33" sqref="I33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47" t="s">
        <v>18</v>
      </c>
      <c r="J6" s="47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47" t="s">
        <v>34</v>
      </c>
      <c r="J8" s="47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47" t="s">
        <v>29</v>
      </c>
      <c r="J9" s="47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+'[1]393.80'!$AN$15</f>
        <v>373</v>
      </c>
      <c r="J11" s="16">
        <f>+'[1]393.80'!$AO$15</f>
        <v>373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6">
        <v>12240.62</v>
      </c>
      <c r="J13" s="46">
        <v>12240.62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6">
        <v>0</v>
      </c>
      <c r="J14" s="40">
        <f>J13*10%*1/3</f>
        <v>408.02066666666673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945.45</v>
      </c>
      <c r="J15" s="40">
        <v>945.45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155.41999999999999</v>
      </c>
      <c r="J16" s="40">
        <v>155.41999999999999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6">
        <v>100</v>
      </c>
      <c r="J17" s="46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45">
        <f>SUM(I13:I17)</f>
        <v>13441.490000000002</v>
      </c>
      <c r="J18" s="45">
        <f>SUM(J13:J17)</f>
        <v>13849.510666666669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+'[1]393.80'!$AN$27</f>
        <v>699.375</v>
      </c>
      <c r="J21" s="16">
        <f>+'[1]393.80'!$AO$27</f>
        <v>699.375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+'[1]393.80'!$AN$28</f>
        <v>1062.5</v>
      </c>
      <c r="J22" s="16">
        <f>+'[1]393.80'!$AO$28</f>
        <v>1105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>
        <v>0</v>
      </c>
      <c r="J23" s="16">
        <v>0</v>
      </c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244.81240000000003</v>
      </c>
      <c r="J24" s="16">
        <f>J13*0.04/2</f>
        <v>244.81240000000003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+'[1]393.80'!$AN$31</f>
        <v>10</v>
      </c>
      <c r="J25" s="16">
        <f>+'[1]393.80'!$AO$31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+'[1]393.80'!$I$32</f>
        <v>100</v>
      </c>
      <c r="J26" s="17">
        <f>+'[1]393.80'!$J$32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2116.6873999999998</v>
      </c>
      <c r="J27" s="16">
        <f>SUM(J21:J26)</f>
        <v>2159.1873999999998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+I27+I18</f>
        <v>15558.1774</v>
      </c>
      <c r="J30" s="16">
        <f>+J27+J18</f>
        <v>16008.698066666668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I32" s="19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H33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I34" s="18"/>
      <c r="J34" s="19"/>
    </row>
    <row r="35" spans="1:10" x14ac:dyDescent="0.25">
      <c r="A35" s="22" t="s">
        <v>22</v>
      </c>
      <c r="B35" s="23"/>
      <c r="C35" s="23"/>
      <c r="D35" s="18"/>
      <c r="E35" s="18"/>
      <c r="F35" s="18"/>
      <c r="H35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H37" t="s">
        <v>24</v>
      </c>
      <c r="I37" s="20">
        <f>+I18+I27+I33+I35</f>
        <v>15558.1774</v>
      </c>
      <c r="J37" s="20">
        <f>+J30+J33+J35</f>
        <v>16008.698066666668</v>
      </c>
    </row>
    <row r="38" spans="1:10" ht="15.75" thickTop="1" x14ac:dyDescent="0.25">
      <c r="A38" s="18"/>
      <c r="B38" s="18"/>
      <c r="C38" s="18"/>
      <c r="D38" s="18"/>
      <c r="E38" s="18"/>
      <c r="F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I39" s="18"/>
      <c r="J39" s="18"/>
    </row>
    <row r="40" spans="1:10" x14ac:dyDescent="0.25">
      <c r="A40" s="24" t="s">
        <v>45</v>
      </c>
      <c r="B40" s="18"/>
      <c r="C40" s="18"/>
      <c r="D40" s="18"/>
      <c r="E40" s="18"/>
      <c r="F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I41" s="18"/>
      <c r="J41" s="18"/>
    </row>
    <row r="42" spans="1:10" x14ac:dyDescent="0.25">
      <c r="A42" s="18" t="s">
        <v>47</v>
      </c>
      <c r="B42" s="18"/>
      <c r="C42" s="18"/>
      <c r="D42" s="18"/>
      <c r="E42" s="18"/>
      <c r="F42" s="18"/>
      <c r="I42" s="21">
        <v>2</v>
      </c>
      <c r="J42" s="21">
        <v>1</v>
      </c>
    </row>
    <row r="43" spans="1:10" x14ac:dyDescent="0.25">
      <c r="A43" s="18"/>
      <c r="B43" s="18"/>
      <c r="C43" s="18"/>
      <c r="D43" s="18"/>
      <c r="E43" s="18"/>
      <c r="F43" s="18"/>
      <c r="I43" s="18"/>
      <c r="J43" s="18"/>
    </row>
    <row r="44" spans="1:10" x14ac:dyDescent="0.25">
      <c r="A44" s="18" t="s">
        <v>46</v>
      </c>
      <c r="B44" s="18"/>
      <c r="C44" s="18"/>
      <c r="D44" s="18"/>
      <c r="E44" s="18"/>
      <c r="F44" s="18"/>
      <c r="I44" s="19">
        <f>I42*I37</f>
        <v>31116.354800000001</v>
      </c>
      <c r="J44" s="19">
        <f>J42*J37</f>
        <v>16008.698066666668</v>
      </c>
    </row>
    <row r="45" spans="1:10" x14ac:dyDescent="0.25">
      <c r="A45" s="18"/>
      <c r="B45" s="18"/>
      <c r="C45" s="18"/>
      <c r="D45" s="18"/>
      <c r="E45" s="18"/>
      <c r="F45" s="18"/>
      <c r="I45" s="18"/>
      <c r="J45" s="18"/>
    </row>
    <row r="46" spans="1:10" ht="15.75" thickBot="1" x14ac:dyDescent="0.3">
      <c r="A46" s="18" t="s">
        <v>48</v>
      </c>
      <c r="B46" s="18"/>
      <c r="C46" s="18"/>
      <c r="D46" s="18"/>
      <c r="E46" s="18"/>
      <c r="F46" s="18"/>
      <c r="I46" s="20">
        <f>I44*12</f>
        <v>373396.25760000001</v>
      </c>
      <c r="J46" s="20">
        <f>J44*12</f>
        <v>192104.37680000003</v>
      </c>
    </row>
    <row r="47" spans="1:10" ht="15.75" thickTop="1" x14ac:dyDescent="0.25"/>
  </sheetData>
  <sheetProtection algorithmName="SHA-512" hashValue="IdjMzqxakkNQ9AmP18hLsKh5MHakvdsv0hzmtXCEimgN2LCLB9lNSdTNyx4JXCOIxZrqONUncahpKok8LGuU4g==" saltValue="mNcxJy4LihA9/P2/sdjloA==" spinCount="100000" sheet="1" objects="1" scenarios="1"/>
  <pageMargins left="0.7" right="0.7" top="0.75" bottom="0.75" header="0.3" footer="0.3"/>
  <pageSetup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2C07-C20A-468C-B231-D6030810D86A}">
  <sheetPr codeName="Sheet9"/>
  <dimension ref="A1:J47"/>
  <sheetViews>
    <sheetView topLeftCell="A13" zoomScale="118" zoomScaleNormal="118" workbookViewId="0">
      <selection activeCell="I33" sqref="I33"/>
    </sheetView>
  </sheetViews>
  <sheetFormatPr defaultRowHeight="15" x14ac:dyDescent="0.25"/>
  <cols>
    <col min="8" max="8" width="2" bestFit="1" customWidth="1"/>
    <col min="9" max="10" width="15.85546875" bestFit="1" customWidth="1"/>
  </cols>
  <sheetData>
    <row r="1" spans="1:10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17</v>
      </c>
      <c r="B6" s="26"/>
      <c r="C6" s="26"/>
      <c r="D6" s="26"/>
      <c r="E6" s="26"/>
      <c r="F6" s="26"/>
      <c r="G6" s="26"/>
      <c r="H6" s="26"/>
      <c r="I6" s="38" t="s">
        <v>18</v>
      </c>
      <c r="J6" s="38" t="s">
        <v>18</v>
      </c>
    </row>
    <row r="7" spans="1:10" x14ac:dyDescent="0.25">
      <c r="A7" s="26" t="s">
        <v>0</v>
      </c>
      <c r="B7" s="26"/>
      <c r="C7" s="26"/>
      <c r="D7" s="26"/>
      <c r="E7" s="26"/>
      <c r="F7" s="26"/>
      <c r="G7" s="26"/>
      <c r="H7" s="26"/>
      <c r="I7" s="38">
        <v>393.8</v>
      </c>
      <c r="J7" s="38">
        <v>393.8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38" t="s">
        <v>34</v>
      </c>
      <c r="J8" s="38" t="s">
        <v>34</v>
      </c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38" t="s">
        <v>29</v>
      </c>
      <c r="J9" s="38" t="s">
        <v>30</v>
      </c>
    </row>
    <row r="10" spans="1:10" x14ac:dyDescent="0.25">
      <c r="A10" s="39" t="s">
        <v>1</v>
      </c>
      <c r="B10" s="25"/>
      <c r="C10" s="25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5" t="s">
        <v>2</v>
      </c>
      <c r="C11" s="25"/>
      <c r="D11" s="26"/>
      <c r="E11" s="26"/>
      <c r="F11" s="26"/>
      <c r="G11" s="26"/>
      <c r="H11" s="26"/>
      <c r="I11" s="16">
        <f>+'[1]393.80'!$S$15</f>
        <v>356</v>
      </c>
      <c r="J11" s="16">
        <f>+'[1]393.80'!$W$15</f>
        <v>356</v>
      </c>
    </row>
    <row r="12" spans="1:10" x14ac:dyDescent="0.25">
      <c r="A12" s="25"/>
      <c r="B12" s="25"/>
      <c r="C12" s="25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5" t="s">
        <v>3</v>
      </c>
      <c r="C13" s="25"/>
      <c r="D13" s="26"/>
      <c r="E13" s="26"/>
      <c r="F13" s="26"/>
      <c r="G13" s="26"/>
      <c r="H13" s="26" t="s">
        <v>24</v>
      </c>
      <c r="I13" s="41">
        <v>11682.73</v>
      </c>
      <c r="J13" s="41">
        <v>11682.73</v>
      </c>
    </row>
    <row r="14" spans="1:10" x14ac:dyDescent="0.25">
      <c r="A14" s="25"/>
      <c r="B14" s="25" t="s">
        <v>4</v>
      </c>
      <c r="C14" s="25"/>
      <c r="D14" s="26"/>
      <c r="E14" s="26"/>
      <c r="F14" s="26"/>
      <c r="G14" s="26"/>
      <c r="H14" s="26"/>
      <c r="I14" s="40">
        <v>0</v>
      </c>
      <c r="J14" s="40">
        <f>J13*10%*1/3</f>
        <v>389.42433333333332</v>
      </c>
    </row>
    <row r="15" spans="1:10" x14ac:dyDescent="0.25">
      <c r="A15" s="25"/>
      <c r="B15" s="25" t="s">
        <v>5</v>
      </c>
      <c r="C15" s="25"/>
      <c r="D15" s="26"/>
      <c r="E15" s="26"/>
      <c r="F15" s="26"/>
      <c r="G15" s="26"/>
      <c r="H15" s="26"/>
      <c r="I15" s="41">
        <v>902.36</v>
      </c>
      <c r="J15" s="40">
        <v>902.36</v>
      </c>
    </row>
    <row r="16" spans="1:10" x14ac:dyDescent="0.25">
      <c r="A16" s="25"/>
      <c r="B16" s="25" t="s">
        <v>6</v>
      </c>
      <c r="C16" s="25"/>
      <c r="D16" s="26"/>
      <c r="E16" s="26"/>
      <c r="F16" s="26"/>
      <c r="G16" s="26"/>
      <c r="H16" s="26"/>
      <c r="I16" s="40">
        <v>148.33000000000001</v>
      </c>
      <c r="J16" s="40">
        <v>148.33000000000001</v>
      </c>
    </row>
    <row r="17" spans="1:10" x14ac:dyDescent="0.25">
      <c r="A17" s="25"/>
      <c r="B17" s="25" t="s">
        <v>7</v>
      </c>
      <c r="C17" s="25"/>
      <c r="D17" s="26"/>
      <c r="E17" s="26"/>
      <c r="F17" s="26"/>
      <c r="G17" s="26"/>
      <c r="H17" s="26"/>
      <c r="I17" s="40">
        <v>100</v>
      </c>
      <c r="J17" s="48">
        <v>100</v>
      </c>
    </row>
    <row r="18" spans="1:10" x14ac:dyDescent="0.25">
      <c r="A18" s="25"/>
      <c r="B18" s="25"/>
      <c r="C18" s="25"/>
      <c r="D18" s="26"/>
      <c r="E18" s="26"/>
      <c r="F18" s="26"/>
      <c r="G18" s="26"/>
      <c r="H18" s="26" t="s">
        <v>24</v>
      </c>
      <c r="I18" s="45">
        <f>SUM(I13:I17)</f>
        <v>12833.42</v>
      </c>
      <c r="J18" s="45">
        <f>SUM(J13:J17)</f>
        <v>13222.844333333333</v>
      </c>
    </row>
    <row r="19" spans="1:10" x14ac:dyDescent="0.25">
      <c r="A19" s="25"/>
      <c r="B19" s="25"/>
      <c r="C19" s="25"/>
      <c r="D19" s="26"/>
      <c r="E19" s="26"/>
      <c r="F19" s="26"/>
      <c r="G19" s="26"/>
      <c r="H19" s="26"/>
      <c r="I19" s="26"/>
      <c r="J19" s="26"/>
    </row>
    <row r="20" spans="1:10" x14ac:dyDescent="0.25">
      <c r="A20" s="39" t="s">
        <v>8</v>
      </c>
      <c r="B20" s="25"/>
      <c r="C20" s="25"/>
      <c r="D20" s="26"/>
      <c r="E20" s="26"/>
      <c r="F20" s="26"/>
      <c r="G20" s="26"/>
      <c r="H20" s="26"/>
      <c r="I20" s="26"/>
      <c r="J20" s="26"/>
    </row>
    <row r="21" spans="1:10" x14ac:dyDescent="0.25">
      <c r="A21" s="25"/>
      <c r="B21" s="25" t="s">
        <v>9</v>
      </c>
      <c r="C21" s="25"/>
      <c r="D21" s="26"/>
      <c r="E21" s="26"/>
      <c r="F21" s="26"/>
      <c r="G21" s="26"/>
      <c r="H21" s="26"/>
      <c r="I21" s="16">
        <f>+'[1]393.80'!$S$27</f>
        <v>667.5</v>
      </c>
      <c r="J21" s="16">
        <f>+'[1]393.80'!$T$27</f>
        <v>667.5</v>
      </c>
    </row>
    <row r="22" spans="1:10" x14ac:dyDescent="0.25">
      <c r="A22" s="25"/>
      <c r="B22" s="25" t="s">
        <v>10</v>
      </c>
      <c r="C22" s="25"/>
      <c r="D22" s="26"/>
      <c r="E22" s="26"/>
      <c r="F22" s="26"/>
      <c r="G22" s="26"/>
      <c r="H22" s="26"/>
      <c r="I22" s="16">
        <f>+'[1]393.80'!$S$28</f>
        <v>1020</v>
      </c>
      <c r="J22" s="16">
        <f>+'[1]393.80'!$T$28</f>
        <v>1062.5</v>
      </c>
    </row>
    <row r="23" spans="1:10" x14ac:dyDescent="0.25">
      <c r="A23" s="25"/>
      <c r="B23" s="25" t="s">
        <v>11</v>
      </c>
      <c r="C23" s="25"/>
      <c r="D23" s="26"/>
      <c r="E23" s="26"/>
      <c r="F23" s="26"/>
      <c r="G23" s="26"/>
      <c r="H23" s="26"/>
      <c r="I23" s="16">
        <v>0</v>
      </c>
      <c r="J23" s="16">
        <v>0</v>
      </c>
    </row>
    <row r="24" spans="1:10" x14ac:dyDescent="0.25">
      <c r="A24" s="25"/>
      <c r="B24" s="25" t="s">
        <v>23</v>
      </c>
      <c r="C24" s="25"/>
      <c r="D24" s="26"/>
      <c r="E24" s="26"/>
      <c r="F24" s="26"/>
      <c r="G24" s="26"/>
      <c r="H24" s="26"/>
      <c r="I24" s="16">
        <f>I13*0.04/2</f>
        <v>233.65459999999999</v>
      </c>
      <c r="J24" s="16">
        <f>J13*0.04/2</f>
        <v>233.65459999999999</v>
      </c>
    </row>
    <row r="25" spans="1:10" x14ac:dyDescent="0.25">
      <c r="A25" s="25"/>
      <c r="B25" s="25" t="s">
        <v>12</v>
      </c>
      <c r="C25" s="25"/>
      <c r="D25" s="26"/>
      <c r="E25" s="26"/>
      <c r="F25" s="26"/>
      <c r="G25" s="26"/>
      <c r="H25" s="26"/>
      <c r="I25" s="16">
        <f>+'[1]393.80'!$S$31</f>
        <v>10</v>
      </c>
      <c r="J25" s="16">
        <f>+'[1]393.80'!$T$31</f>
        <v>10</v>
      </c>
    </row>
    <row r="26" spans="1:10" x14ac:dyDescent="0.25">
      <c r="A26" s="25"/>
      <c r="B26" s="25" t="s">
        <v>13</v>
      </c>
      <c r="C26" s="25"/>
      <c r="D26" s="26"/>
      <c r="E26" s="26"/>
      <c r="F26" s="26"/>
      <c r="G26" s="26"/>
      <c r="H26" s="26"/>
      <c r="I26" s="17">
        <f>+'[1]393.80'!$S$32</f>
        <v>100</v>
      </c>
      <c r="J26" s="17">
        <f>+'[1]393.80'!$T$32</f>
        <v>100</v>
      </c>
    </row>
    <row r="27" spans="1:10" x14ac:dyDescent="0.25">
      <c r="A27" s="25"/>
      <c r="B27" s="25"/>
      <c r="C27" s="25"/>
      <c r="D27" s="26"/>
      <c r="E27" s="26"/>
      <c r="F27" s="26"/>
      <c r="G27" s="26"/>
      <c r="H27" s="26" t="s">
        <v>24</v>
      </c>
      <c r="I27" s="16">
        <f>SUM(I21:I26)</f>
        <v>2031.1546000000001</v>
      </c>
      <c r="J27" s="16">
        <f>SUM(J21:J26)</f>
        <v>2073.6545999999998</v>
      </c>
    </row>
    <row r="28" spans="1:10" x14ac:dyDescent="0.25">
      <c r="A28" s="25"/>
      <c r="B28" s="25"/>
      <c r="C28" s="25"/>
      <c r="D28" s="26"/>
      <c r="E28" s="26"/>
      <c r="F28" s="26"/>
      <c r="G28" s="26"/>
      <c r="H28" s="26"/>
      <c r="I28" s="26"/>
      <c r="J28" s="26"/>
    </row>
    <row r="29" spans="1:10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26"/>
    </row>
    <row r="30" spans="1:10" x14ac:dyDescent="0.25">
      <c r="A30" s="39" t="s">
        <v>14</v>
      </c>
      <c r="B30" s="25"/>
      <c r="C30" s="25"/>
      <c r="D30" s="26"/>
      <c r="E30" s="26"/>
      <c r="F30" s="26"/>
      <c r="G30" s="26"/>
      <c r="H30" s="26" t="s">
        <v>24</v>
      </c>
      <c r="I30" s="16">
        <f>+I27+I18</f>
        <v>14864.5746</v>
      </c>
      <c r="J30" s="16">
        <f>+J27+J18</f>
        <v>15296.498933333332</v>
      </c>
    </row>
    <row r="31" spans="1:10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26"/>
    </row>
    <row r="32" spans="1:10" x14ac:dyDescent="0.25">
      <c r="A32" s="22" t="s">
        <v>15</v>
      </c>
      <c r="B32" s="23"/>
      <c r="C32" s="23"/>
      <c r="D32" s="18"/>
      <c r="E32" s="18"/>
      <c r="F32" s="18"/>
      <c r="G32" s="18"/>
      <c r="I32" s="19"/>
      <c r="J32" s="18"/>
    </row>
    <row r="33" spans="1:10" x14ac:dyDescent="0.25">
      <c r="A33" s="23"/>
      <c r="B33" s="23" t="s">
        <v>16</v>
      </c>
      <c r="C33" s="23"/>
      <c r="D33" s="18"/>
      <c r="E33" s="18"/>
      <c r="F33" s="18"/>
      <c r="G33" s="18"/>
      <c r="H33" t="s">
        <v>24</v>
      </c>
      <c r="I33" s="19"/>
      <c r="J33" s="19"/>
    </row>
    <row r="34" spans="1:10" x14ac:dyDescent="0.25">
      <c r="A34" s="23"/>
      <c r="B34" s="23"/>
      <c r="C34" s="23"/>
      <c r="D34" s="18"/>
      <c r="E34" s="18"/>
      <c r="F34" s="18"/>
      <c r="G34" s="18"/>
      <c r="I34" s="18"/>
      <c r="J34" s="19"/>
    </row>
    <row r="35" spans="1:10" x14ac:dyDescent="0.25">
      <c r="A35" s="22" t="s">
        <v>22</v>
      </c>
      <c r="B35" s="23"/>
      <c r="C35" s="23"/>
      <c r="D35" s="18"/>
      <c r="E35" s="18"/>
      <c r="F35" s="18"/>
      <c r="G35" s="18"/>
      <c r="H35" t="s">
        <v>24</v>
      </c>
      <c r="I35" s="19">
        <f>I33*0.12</f>
        <v>0</v>
      </c>
      <c r="J35" s="19">
        <f>J33*0.12</f>
        <v>0</v>
      </c>
    </row>
    <row r="36" spans="1:10" x14ac:dyDescent="0.25">
      <c r="A36" s="23"/>
      <c r="B36" s="23"/>
      <c r="C36" s="23"/>
      <c r="D36" s="18"/>
      <c r="E36" s="18"/>
      <c r="F36" s="18"/>
      <c r="G36" s="18"/>
      <c r="I36" s="18"/>
      <c r="J36" s="18"/>
    </row>
    <row r="37" spans="1:10" ht="15.75" thickBot="1" x14ac:dyDescent="0.3">
      <c r="A37" s="22" t="s">
        <v>72</v>
      </c>
      <c r="B37" s="23"/>
      <c r="C37" s="23"/>
      <c r="D37" s="18"/>
      <c r="E37" s="18"/>
      <c r="F37" s="18"/>
      <c r="G37" s="18"/>
      <c r="H37" t="s">
        <v>24</v>
      </c>
      <c r="I37" s="20">
        <f>+I18+I27+I33+I35</f>
        <v>14864.5746</v>
      </c>
      <c r="J37" s="20">
        <f>+J30+J33+J35</f>
        <v>15296.498933333332</v>
      </c>
    </row>
    <row r="38" spans="1:10" ht="15.75" thickTop="1" x14ac:dyDescent="0.25">
      <c r="A38" s="18"/>
      <c r="B38" s="18"/>
      <c r="C38" s="18"/>
      <c r="D38" s="18"/>
      <c r="E38" s="18"/>
      <c r="F38" s="18"/>
      <c r="G38" s="18"/>
      <c r="I38" s="18"/>
      <c r="J38" s="18"/>
    </row>
    <row r="39" spans="1:10" x14ac:dyDescent="0.25">
      <c r="A39" s="18"/>
      <c r="B39" s="18"/>
      <c r="C39" s="18"/>
      <c r="D39" s="18"/>
      <c r="E39" s="18"/>
      <c r="F39" s="18"/>
      <c r="G39" s="18"/>
      <c r="I39" s="18"/>
      <c r="J39" s="18"/>
    </row>
    <row r="40" spans="1:10" x14ac:dyDescent="0.25">
      <c r="A40" s="24" t="s">
        <v>50</v>
      </c>
      <c r="B40" s="18"/>
      <c r="C40" s="18"/>
      <c r="D40" s="18"/>
      <c r="E40" s="18"/>
      <c r="F40" s="18"/>
      <c r="G40" s="18"/>
      <c r="I40" s="18"/>
      <c r="J40" s="18"/>
    </row>
    <row r="41" spans="1:10" x14ac:dyDescent="0.25">
      <c r="A41" s="18"/>
      <c r="B41" s="18"/>
      <c r="C41" s="18"/>
      <c r="D41" s="18"/>
      <c r="E41" s="18"/>
      <c r="F41" s="18"/>
      <c r="G41" s="18"/>
      <c r="I41" s="18"/>
      <c r="J41" s="18"/>
    </row>
    <row r="42" spans="1:10" x14ac:dyDescent="0.25">
      <c r="A42" s="18" t="s">
        <v>51</v>
      </c>
      <c r="B42" s="18"/>
      <c r="C42" s="18"/>
      <c r="D42" s="18"/>
      <c r="E42" s="18"/>
      <c r="F42" s="18"/>
      <c r="G42" s="18"/>
      <c r="I42" s="21">
        <v>7</v>
      </c>
      <c r="J42" s="21">
        <v>4</v>
      </c>
    </row>
    <row r="43" spans="1:10" x14ac:dyDescent="0.25">
      <c r="A43" s="18"/>
      <c r="B43" s="18"/>
      <c r="C43" s="18"/>
      <c r="D43" s="18"/>
      <c r="E43" s="18"/>
      <c r="F43" s="18"/>
      <c r="G43" s="18"/>
      <c r="I43" s="18"/>
      <c r="J43" s="18"/>
    </row>
    <row r="44" spans="1:10" x14ac:dyDescent="0.25">
      <c r="A44" s="18" t="s">
        <v>54</v>
      </c>
      <c r="B44" s="18"/>
      <c r="C44" s="18"/>
      <c r="D44" s="18"/>
      <c r="E44" s="18"/>
      <c r="F44" s="18"/>
      <c r="G44" s="18"/>
      <c r="I44" s="19">
        <f>I42*I37</f>
        <v>104052.02220000001</v>
      </c>
      <c r="J44" s="19">
        <f>J42*J37</f>
        <v>61185.99573333333</v>
      </c>
    </row>
    <row r="45" spans="1:10" x14ac:dyDescent="0.25">
      <c r="A45" s="18"/>
      <c r="B45" s="18"/>
      <c r="C45" s="18"/>
      <c r="D45" s="18"/>
      <c r="E45" s="18"/>
      <c r="F45" s="18"/>
      <c r="G45" s="18"/>
      <c r="I45" s="18"/>
      <c r="J45" s="18"/>
    </row>
    <row r="46" spans="1:10" ht="15.75" thickBot="1" x14ac:dyDescent="0.3">
      <c r="A46" s="18" t="s">
        <v>52</v>
      </c>
      <c r="B46" s="18"/>
      <c r="C46" s="18"/>
      <c r="D46" s="18"/>
      <c r="E46" s="18"/>
      <c r="F46" s="18"/>
      <c r="G46" s="18"/>
      <c r="I46" s="20">
        <f>I44*12</f>
        <v>1248624.2664000001</v>
      </c>
      <c r="J46" s="20">
        <f>J44*12</f>
        <v>734231.9487999999</v>
      </c>
    </row>
    <row r="47" spans="1:10" ht="15.75" thickTop="1" x14ac:dyDescent="0.25"/>
  </sheetData>
  <sheetProtection algorithmName="SHA-512" hashValue="DKxPbKYXFdEAdUjav5QQJUsdXZhU01zVXdc1eutMps3zxBdBMcxHoij0AzXLnIO27Y2jf4zfbxpkn+WUT2eQvQ==" saltValue="QwyHPmQk07iqzqIwbbN98A==" spinCount="100000" sheet="1" objects="1" scenarios="1"/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PMO</vt:lpstr>
      <vt:lpstr>SCAIC</vt:lpstr>
      <vt:lpstr>LAI</vt:lpstr>
      <vt:lpstr>Paragon</vt:lpstr>
      <vt:lpstr>LRC</vt:lpstr>
      <vt:lpstr>DBTIHI</vt:lpstr>
      <vt:lpstr>PGMC</vt:lpstr>
      <vt:lpstr>Basay</vt:lpstr>
      <vt:lpstr>Bagacay</vt:lpstr>
      <vt:lpstr>NMIC</vt:lpstr>
      <vt:lpstr>PMO!Print_Area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 Valdeabella</dc:creator>
  <cp:lastModifiedBy>Ambet Reyes</cp:lastModifiedBy>
  <cp:lastPrinted>2021-10-27T05:20:35Z</cp:lastPrinted>
  <dcterms:created xsi:type="dcterms:W3CDTF">2021-10-02T09:26:36Z</dcterms:created>
  <dcterms:modified xsi:type="dcterms:W3CDTF">2021-10-27T06:30:40Z</dcterms:modified>
</cp:coreProperties>
</file>